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40" windowWidth="15576" windowHeight="7656" tabRatio="500" activeTab="1"/>
  </bookViews>
  <sheets>
    <sheet name="Детализация" sheetId="1" r:id="rId1"/>
    <sheet name="Прогноз прил 3" sheetId="2" r:id="rId2"/>
    <sheet name="капитальные затраты" sheetId="3" r:id="rId3"/>
    <sheet name="Кап Газ" sheetId="5" r:id="rId4"/>
  </sheets>
  <definedNames>
    <definedName name="_Hlk331752892" localSheetId="1">NA()</definedName>
    <definedName name="_xlnm._FilterDatabase" localSheetId="0" hidden="1">Детализация!$A$2:$I$66</definedName>
    <definedName name="_xlnm._FilterDatabase" localSheetId="1" hidden="1">'Прогноз прил 3'!$A$9:$I$134</definedName>
    <definedName name="Excel_BuiltIn_Print_Area" localSheetId="1">'Прогноз прил 3'!$A$1:$I$118</definedName>
    <definedName name="_xlnm.Print_Titles" localSheetId="1">'Прогноз прил 3'!$7:$9</definedName>
    <definedName name="_xlnm.Print_Area" localSheetId="0">Детализация!$A$1:$I$73</definedName>
    <definedName name="_xlnm.Print_Area" localSheetId="2">'капитальные затраты'!$A$1:$G$20</definedName>
    <definedName name="_xlnm.Print_Area" localSheetId="1">'Прогноз прил 3'!$A$1:$I$138</definedName>
  </definedNames>
  <calcPr calcId="144525" calcOnSave="0"/>
</workbook>
</file>

<file path=xl/calcChain.xml><?xml version="1.0" encoding="utf-8"?>
<calcChain xmlns="http://schemas.openxmlformats.org/spreadsheetml/2006/main">
  <c r="I103" i="2" l="1"/>
  <c r="H103" i="2"/>
  <c r="G103" i="2"/>
  <c r="F103" i="2"/>
  <c r="E103" i="2"/>
  <c r="D103" i="2"/>
  <c r="I104" i="2"/>
  <c r="H104" i="2"/>
  <c r="G104" i="2"/>
  <c r="F104" i="2"/>
  <c r="E104" i="2"/>
  <c r="D104" i="2"/>
  <c r="H32" i="1" l="1"/>
  <c r="E19" i="1" l="1"/>
  <c r="E66" i="1"/>
  <c r="H89" i="2"/>
  <c r="E20" i="1" l="1"/>
  <c r="F73" i="2" l="1"/>
  <c r="F71" i="2"/>
  <c r="H82" i="2"/>
  <c r="G82" i="2"/>
  <c r="F82" i="2"/>
  <c r="H80" i="2"/>
  <c r="G80" i="2"/>
  <c r="F80" i="2"/>
  <c r="E80" i="2"/>
  <c r="H15" i="1"/>
  <c r="G15" i="1"/>
  <c r="F15" i="1"/>
  <c r="H14" i="1"/>
  <c r="G14" i="1"/>
  <c r="F14" i="1"/>
  <c r="H12" i="1"/>
  <c r="G12" i="1"/>
  <c r="F12" i="1"/>
  <c r="H64" i="2" l="1"/>
  <c r="G64" i="2"/>
  <c r="F64" i="2"/>
  <c r="E64" i="2"/>
  <c r="E14" i="1"/>
  <c r="H21" i="1" l="1"/>
  <c r="I66" i="1" l="1"/>
  <c r="I65" i="1"/>
  <c r="I64" i="1"/>
  <c r="I62" i="1"/>
  <c r="I61" i="1"/>
  <c r="I60" i="1"/>
  <c r="I59" i="1"/>
  <c r="I58" i="1"/>
  <c r="I51" i="1"/>
  <c r="I50" i="1"/>
  <c r="I49" i="1"/>
  <c r="I48" i="1"/>
  <c r="I45" i="1"/>
  <c r="I44" i="1"/>
  <c r="I43" i="1"/>
  <c r="I36" i="1"/>
  <c r="I35" i="1"/>
  <c r="I34" i="1"/>
  <c r="I33" i="1"/>
  <c r="I31" i="1"/>
  <c r="I30" i="1"/>
  <c r="I28" i="1"/>
  <c r="I27" i="1"/>
  <c r="I26" i="1"/>
  <c r="I24" i="1"/>
  <c r="I23" i="1"/>
  <c r="I22" i="1"/>
  <c r="I20" i="1"/>
  <c r="I18" i="1"/>
  <c r="I17" i="1"/>
  <c r="E12" i="1" l="1"/>
  <c r="H11" i="1"/>
  <c r="G11" i="1"/>
  <c r="F11" i="1"/>
  <c r="E11" i="1"/>
  <c r="D63" i="1"/>
  <c r="D133" i="2" l="1"/>
  <c r="I133" i="2" s="1"/>
  <c r="I132" i="2"/>
  <c r="H130" i="2"/>
  <c r="G130" i="2"/>
  <c r="F130" i="2"/>
  <c r="E130" i="2"/>
  <c r="D130" i="2"/>
  <c r="H127" i="2"/>
  <c r="H126" i="2" s="1"/>
  <c r="H125" i="2" s="1"/>
  <c r="G127" i="2"/>
  <c r="G115" i="2" s="1"/>
  <c r="G114" i="2" s="1"/>
  <c r="F127" i="2"/>
  <c r="F126" i="2" s="1"/>
  <c r="F125" i="2" s="1"/>
  <c r="E127" i="2"/>
  <c r="E126" i="2" s="1"/>
  <c r="E125" i="2" s="1"/>
  <c r="D127" i="2"/>
  <c r="H124" i="2"/>
  <c r="H117" i="2" s="1"/>
  <c r="G124" i="2"/>
  <c r="G117" i="2" s="1"/>
  <c r="F124" i="2"/>
  <c r="F117" i="2" s="1"/>
  <c r="E124" i="2"/>
  <c r="E117" i="2" s="1"/>
  <c r="D124" i="2"/>
  <c r="D117" i="2" s="1"/>
  <c r="E122" i="2"/>
  <c r="E121" i="2" s="1"/>
  <c r="D122" i="2"/>
  <c r="H119" i="2"/>
  <c r="G119" i="2"/>
  <c r="F119" i="2"/>
  <c r="E119" i="2"/>
  <c r="D119" i="2"/>
  <c r="H118" i="2"/>
  <c r="G118" i="2"/>
  <c r="F118" i="2"/>
  <c r="E118" i="2"/>
  <c r="H111" i="2"/>
  <c r="H110" i="2" s="1"/>
  <c r="G111" i="2"/>
  <c r="F111" i="2"/>
  <c r="F110" i="2" s="1"/>
  <c r="E111" i="2"/>
  <c r="E110" i="2" s="1"/>
  <c r="D111" i="2"/>
  <c r="D110" i="2" s="1"/>
  <c r="G110" i="2"/>
  <c r="H108" i="2"/>
  <c r="H107" i="2" s="1"/>
  <c r="G108" i="2"/>
  <c r="G107" i="2" s="1"/>
  <c r="F108" i="2"/>
  <c r="F107" i="2" s="1"/>
  <c r="E108" i="2"/>
  <c r="E107" i="2" s="1"/>
  <c r="D108" i="2"/>
  <c r="D107" i="2" s="1"/>
  <c r="H106" i="2"/>
  <c r="G106" i="2"/>
  <c r="F106" i="2"/>
  <c r="E106" i="2"/>
  <c r="D106" i="2"/>
  <c r="F95" i="2"/>
  <c r="E95" i="2"/>
  <c r="D95" i="2"/>
  <c r="H94" i="2"/>
  <c r="G94" i="2"/>
  <c r="F94" i="2"/>
  <c r="E94" i="2"/>
  <c r="D94" i="2"/>
  <c r="H92" i="2"/>
  <c r="H91" i="2" s="1"/>
  <c r="G92" i="2"/>
  <c r="G91" i="2" s="1"/>
  <c r="F92" i="2"/>
  <c r="F91" i="2" s="1"/>
  <c r="E92" i="2"/>
  <c r="E91" i="2" s="1"/>
  <c r="D92" i="2"/>
  <c r="G89" i="2"/>
  <c r="G88" i="2" s="1"/>
  <c r="F89" i="2"/>
  <c r="F32" i="2" s="1"/>
  <c r="F12" i="2" s="1"/>
  <c r="E89" i="2"/>
  <c r="E32" i="2" s="1"/>
  <c r="E12" i="2" s="1"/>
  <c r="D89" i="2"/>
  <c r="H88" i="2"/>
  <c r="F88" i="2"/>
  <c r="H86" i="2"/>
  <c r="G86" i="2"/>
  <c r="F86" i="2"/>
  <c r="D86" i="2"/>
  <c r="H84" i="2"/>
  <c r="G84" i="2"/>
  <c r="F84" i="2"/>
  <c r="D84" i="2"/>
  <c r="E82" i="2"/>
  <c r="D82" i="2"/>
  <c r="E79" i="2"/>
  <c r="D80" i="2"/>
  <c r="D79" i="2" s="1"/>
  <c r="E75" i="2"/>
  <c r="E74" i="2" s="1"/>
  <c r="H73" i="2"/>
  <c r="G73" i="2"/>
  <c r="D73" i="2"/>
  <c r="H71" i="2"/>
  <c r="H70" i="2" s="1"/>
  <c r="G71" i="2"/>
  <c r="G40" i="2" s="1"/>
  <c r="D71" i="2"/>
  <c r="D70" i="2" s="1"/>
  <c r="F34" i="2"/>
  <c r="F14" i="2" s="1"/>
  <c r="E73" i="2"/>
  <c r="H67" i="2"/>
  <c r="G67" i="2"/>
  <c r="D67" i="2"/>
  <c r="F66" i="2"/>
  <c r="E66" i="2"/>
  <c r="D64" i="2"/>
  <c r="I64" i="2" s="1"/>
  <c r="H63" i="2"/>
  <c r="G63" i="2"/>
  <c r="G62" i="2" s="1"/>
  <c r="F63" i="2"/>
  <c r="F62" i="2" s="1"/>
  <c r="E63" i="2"/>
  <c r="E62" i="2" s="1"/>
  <c r="H62" i="2"/>
  <c r="H61" i="2"/>
  <c r="H43" i="2" s="1"/>
  <c r="G61" i="2"/>
  <c r="G43" i="2" s="1"/>
  <c r="F61" i="2"/>
  <c r="E61" i="2"/>
  <c r="H60" i="2"/>
  <c r="H42" i="2" s="1"/>
  <c r="H23" i="2" s="1"/>
  <c r="G60" i="2"/>
  <c r="G42" i="2" s="1"/>
  <c r="G23" i="2" s="1"/>
  <c r="F60" i="2"/>
  <c r="F42" i="2" s="1"/>
  <c r="F23" i="2" s="1"/>
  <c r="E60" i="2"/>
  <c r="E42" i="2" s="1"/>
  <c r="E23" i="2" s="1"/>
  <c r="D60" i="2"/>
  <c r="D42" i="2" s="1"/>
  <c r="D23" i="2" s="1"/>
  <c r="H58" i="2"/>
  <c r="H57" i="2" s="1"/>
  <c r="G58" i="2"/>
  <c r="G57" i="2" s="1"/>
  <c r="F58" i="2"/>
  <c r="F57" i="2" s="1"/>
  <c r="E58" i="2"/>
  <c r="E57" i="2" s="1"/>
  <c r="D58" i="2"/>
  <c r="H54" i="2"/>
  <c r="H53" i="2" s="1"/>
  <c r="H52" i="2" s="1"/>
  <c r="G54" i="2"/>
  <c r="F54" i="2"/>
  <c r="F53" i="2" s="1"/>
  <c r="F52" i="2" s="1"/>
  <c r="E54" i="2"/>
  <c r="H50" i="2"/>
  <c r="H49" i="2" s="1"/>
  <c r="H48" i="2" s="1"/>
  <c r="G50" i="2"/>
  <c r="G39" i="2" s="1"/>
  <c r="G19" i="2" s="1"/>
  <c r="F50" i="2"/>
  <c r="F49" i="2" s="1"/>
  <c r="F48" i="2" s="1"/>
  <c r="E50" i="2"/>
  <c r="E49" i="2" s="1"/>
  <c r="E48" i="2" s="1"/>
  <c r="D50" i="2"/>
  <c r="H46" i="2"/>
  <c r="H45" i="2" s="1"/>
  <c r="H44" i="2" s="1"/>
  <c r="G46" i="2"/>
  <c r="G45" i="2" s="1"/>
  <c r="G44" i="2" s="1"/>
  <c r="F46" i="2"/>
  <c r="F45" i="2" s="1"/>
  <c r="F44" i="2" s="1"/>
  <c r="E46" i="2"/>
  <c r="E45" i="2" s="1"/>
  <c r="E44" i="2" s="1"/>
  <c r="H34" i="2"/>
  <c r="H14" i="2" s="1"/>
  <c r="G34" i="2"/>
  <c r="G14" i="2" s="1"/>
  <c r="D34" i="2"/>
  <c r="D14" i="2" s="1"/>
  <c r="H32" i="2"/>
  <c r="H12" i="2" s="1"/>
  <c r="I25" i="2"/>
  <c r="I21" i="2"/>
  <c r="F83" i="2" l="1"/>
  <c r="F79" i="2" s="1"/>
  <c r="F78" i="2" s="1"/>
  <c r="D49" i="2"/>
  <c r="D48" i="2" s="1"/>
  <c r="I50" i="2"/>
  <c r="I122" i="2"/>
  <c r="D57" i="2"/>
  <c r="I57" i="2" s="1"/>
  <c r="I58" i="2"/>
  <c r="D126" i="2"/>
  <c r="D125" i="2" s="1"/>
  <c r="I127" i="2"/>
  <c r="I92" i="2"/>
  <c r="H115" i="2"/>
  <c r="H114" i="2" s="1"/>
  <c r="H113" i="2" s="1"/>
  <c r="E88" i="2"/>
  <c r="E31" i="2" s="1"/>
  <c r="F39" i="2"/>
  <c r="F19" i="2" s="1"/>
  <c r="D39" i="2"/>
  <c r="D19" i="2" s="1"/>
  <c r="E39" i="2"/>
  <c r="E19" i="2" s="1"/>
  <c r="E34" i="2"/>
  <c r="G126" i="2"/>
  <c r="G125" i="2" s="1"/>
  <c r="H39" i="2"/>
  <c r="H19" i="2" s="1"/>
  <c r="F100" i="2"/>
  <c r="D20" i="2"/>
  <c r="H87" i="2"/>
  <c r="E41" i="2"/>
  <c r="E22" i="2" s="1"/>
  <c r="G32" i="2"/>
  <c r="G12" i="2" s="1"/>
  <c r="G11" i="2" s="1"/>
  <c r="D118" i="2"/>
  <c r="I118" i="2" s="1"/>
  <c r="H83" i="2"/>
  <c r="H37" i="2" s="1"/>
  <c r="H31" i="2"/>
  <c r="D78" i="2"/>
  <c r="E37" i="2"/>
  <c r="D100" i="2"/>
  <c r="G49" i="2"/>
  <c r="G48" i="2" s="1"/>
  <c r="G70" i="2"/>
  <c r="G66" i="2" s="1"/>
  <c r="F11" i="2"/>
  <c r="G38" i="2"/>
  <c r="G18" i="2" s="1"/>
  <c r="E56" i="2"/>
  <c r="E71" i="2"/>
  <c r="E78" i="2"/>
  <c r="F115" i="2"/>
  <c r="F114" i="2" s="1"/>
  <c r="F113" i="2" s="1"/>
  <c r="E120" i="2"/>
  <c r="H11" i="2"/>
  <c r="F67" i="2"/>
  <c r="E38" i="2"/>
  <c r="E18" i="2" s="1"/>
  <c r="H40" i="2"/>
  <c r="H20" i="2" s="1"/>
  <c r="I69" i="2"/>
  <c r="H41" i="2"/>
  <c r="H22" i="2" s="1"/>
  <c r="G100" i="2"/>
  <c r="G24" i="2" s="1"/>
  <c r="F43" i="2"/>
  <c r="E43" i="2"/>
  <c r="I110" i="2"/>
  <c r="I130" i="2"/>
  <c r="H38" i="2"/>
  <c r="H18" i="2" s="1"/>
  <c r="H56" i="2"/>
  <c r="I106" i="2"/>
  <c r="D129" i="2"/>
  <c r="I129" i="2" s="1"/>
  <c r="I89" i="2"/>
  <c r="I94" i="2"/>
  <c r="F38" i="2"/>
  <c r="F18" i="2" s="1"/>
  <c r="D41" i="2"/>
  <c r="D22" i="2" s="1"/>
  <c r="H66" i="2"/>
  <c r="I108" i="2"/>
  <c r="I111" i="2"/>
  <c r="E53" i="2"/>
  <c r="E52" i="2" s="1"/>
  <c r="E100" i="2"/>
  <c r="D115" i="2"/>
  <c r="D121" i="2"/>
  <c r="G56" i="2"/>
  <c r="H100" i="2"/>
  <c r="I107" i="2"/>
  <c r="D66" i="2"/>
  <c r="G83" i="2"/>
  <c r="G79" i="2" s="1"/>
  <c r="G78" i="2" s="1"/>
  <c r="G41" i="2"/>
  <c r="G22" i="2" s="1"/>
  <c r="I117" i="2"/>
  <c r="I124" i="2"/>
  <c r="G53" i="2"/>
  <c r="G52" i="2" s="1"/>
  <c r="F56" i="2"/>
  <c r="D63" i="2"/>
  <c r="F87" i="2"/>
  <c r="F31" i="2"/>
  <c r="I95" i="2"/>
  <c r="D43" i="2"/>
  <c r="G113" i="2"/>
  <c r="D88" i="2"/>
  <c r="D32" i="2"/>
  <c r="D91" i="2"/>
  <c r="I91" i="2" s="1"/>
  <c r="I60" i="2"/>
  <c r="I61" i="2"/>
  <c r="I84" i="2"/>
  <c r="I86" i="2"/>
  <c r="G87" i="2"/>
  <c r="G31" i="2"/>
  <c r="E67" i="2"/>
  <c r="D83" i="2"/>
  <c r="E115" i="2"/>
  <c r="E114" i="2" s="1"/>
  <c r="E113" i="2" s="1"/>
  <c r="E70" i="2"/>
  <c r="E14" i="2" l="1"/>
  <c r="I14" i="2" s="1"/>
  <c r="I32" i="2"/>
  <c r="F37" i="2"/>
  <c r="D56" i="2"/>
  <c r="E40" i="2"/>
  <c r="E20" i="2" s="1"/>
  <c r="I125" i="2"/>
  <c r="I73" i="2"/>
  <c r="I71" i="2"/>
  <c r="I49" i="2"/>
  <c r="I80" i="2"/>
  <c r="D114" i="2"/>
  <c r="I114" i="2" s="1"/>
  <c r="I113" i="2" s="1"/>
  <c r="I115" i="2"/>
  <c r="E87" i="2"/>
  <c r="H79" i="2"/>
  <c r="H78" i="2" s="1"/>
  <c r="I126" i="2"/>
  <c r="I34" i="2"/>
  <c r="I39" i="2"/>
  <c r="I19" i="2"/>
  <c r="G37" i="2"/>
  <c r="D24" i="2"/>
  <c r="F24" i="2"/>
  <c r="I100" i="2"/>
  <c r="I48" i="2"/>
  <c r="H24" i="2"/>
  <c r="I67" i="2"/>
  <c r="I43" i="2"/>
  <c r="E24" i="2"/>
  <c r="I83" i="2"/>
  <c r="I121" i="2"/>
  <c r="D120" i="2"/>
  <c r="I120" i="2" s="1"/>
  <c r="D12" i="2"/>
  <c r="I12" i="2" s="1"/>
  <c r="I88" i="2"/>
  <c r="D31" i="2"/>
  <c r="D87" i="2"/>
  <c r="I82" i="2"/>
  <c r="I42" i="2"/>
  <c r="I23" i="2" s="1"/>
  <c r="I56" i="2"/>
  <c r="H35" i="2"/>
  <c r="H30" i="2" s="1"/>
  <c r="I63" i="2"/>
  <c r="D62" i="2"/>
  <c r="I62" i="2" s="1"/>
  <c r="I66" i="2"/>
  <c r="I134" i="2"/>
  <c r="I119" i="2" s="1"/>
  <c r="E11" i="2" l="1"/>
  <c r="E35" i="2"/>
  <c r="E30" i="2" s="1"/>
  <c r="F41" i="2"/>
  <c r="F22" i="2" s="1"/>
  <c r="I22" i="2" s="1"/>
  <c r="D113" i="2"/>
  <c r="I79" i="2"/>
  <c r="I78" i="2"/>
  <c r="F40" i="2"/>
  <c r="F70" i="2"/>
  <c r="I70" i="2" s="1"/>
  <c r="I87" i="2"/>
  <c r="G35" i="2"/>
  <c r="G30" i="2" s="1"/>
  <c r="I24" i="2"/>
  <c r="I31" i="2"/>
  <c r="D11" i="2"/>
  <c r="I11" i="2" s="1"/>
  <c r="I41" i="2" l="1"/>
  <c r="F20" i="2"/>
  <c r="I40" i="2"/>
  <c r="F35" i="2"/>
  <c r="F30" i="2" s="1"/>
  <c r="E15" i="1"/>
  <c r="E8" i="1"/>
  <c r="I20" i="2" l="1"/>
  <c r="G11" i="5"/>
  <c r="F11" i="5"/>
  <c r="E11" i="5"/>
  <c r="G3" i="3"/>
  <c r="F3" i="3"/>
  <c r="E3" i="3"/>
  <c r="D16" i="1" l="1"/>
  <c r="D28" i="2"/>
  <c r="D19" i="1"/>
  <c r="D54" i="2" l="1"/>
  <c r="I54" i="2" s="1"/>
  <c r="I19" i="1"/>
  <c r="D46" i="2"/>
  <c r="I46" i="2" s="1"/>
  <c r="I16" i="1"/>
  <c r="D27" i="2"/>
  <c r="D53" i="2"/>
  <c r="E21" i="1"/>
  <c r="F21" i="1"/>
  <c r="G21" i="1"/>
  <c r="F32" i="1"/>
  <c r="G32" i="1"/>
  <c r="E32" i="1"/>
  <c r="D37" i="2" l="1"/>
  <c r="I37" i="2" s="1"/>
  <c r="D38" i="2"/>
  <c r="D45" i="2"/>
  <c r="I45" i="2" s="1"/>
  <c r="D26" i="2"/>
  <c r="D52" i="2"/>
  <c r="I52" i="2" s="1"/>
  <c r="I53" i="2"/>
  <c r="D44" i="2"/>
  <c r="I44" i="2" s="1"/>
  <c r="H41" i="1"/>
  <c r="G41" i="1"/>
  <c r="F41" i="1"/>
  <c r="E41" i="1"/>
  <c r="D35" i="2" l="1"/>
  <c r="D30" i="2" s="1"/>
  <c r="I38" i="2"/>
  <c r="D18" i="2"/>
  <c r="I18" i="2" s="1"/>
  <c r="H98" i="2"/>
  <c r="H102" i="2"/>
  <c r="E98" i="2"/>
  <c r="E102" i="2"/>
  <c r="F98" i="2"/>
  <c r="F102" i="2"/>
  <c r="G102" i="2"/>
  <c r="G98" i="2"/>
  <c r="D41" i="1"/>
  <c r="D21" i="1"/>
  <c r="I21" i="1" s="1"/>
  <c r="I35" i="2" l="1"/>
  <c r="I30" i="2" s="1"/>
  <c r="I41" i="1"/>
  <c r="E97" i="2"/>
  <c r="E96" i="2" s="1"/>
  <c r="F97" i="2"/>
  <c r="F96" i="2" s="1"/>
  <c r="G97" i="2"/>
  <c r="G96" i="2" s="1"/>
  <c r="H97" i="2"/>
  <c r="H96" i="2" s="1"/>
  <c r="D12" i="1"/>
  <c r="I12" i="1" s="1"/>
  <c r="D14" i="1"/>
  <c r="D102" i="2" l="1"/>
  <c r="I102" i="2" s="1"/>
  <c r="I14" i="1"/>
  <c r="D8" i="1"/>
  <c r="I8" i="1" s="1"/>
  <c r="D98" i="2" l="1"/>
  <c r="D97" i="2" s="1"/>
  <c r="D15" i="1"/>
  <c r="D17" i="2" l="1"/>
  <c r="D15" i="2" s="1"/>
  <c r="I98" i="2"/>
  <c r="I97" i="2"/>
  <c r="D96" i="2"/>
  <c r="I96" i="2" s="1"/>
  <c r="E53" i="1"/>
  <c r="F53" i="1"/>
  <c r="G53" i="1"/>
  <c r="H53" i="1"/>
  <c r="D53" i="1"/>
  <c r="E54" i="1"/>
  <c r="F54" i="1"/>
  <c r="G54" i="1"/>
  <c r="H54" i="1"/>
  <c r="D54" i="1"/>
  <c r="E55" i="1"/>
  <c r="E7" i="1" s="1"/>
  <c r="F55" i="1"/>
  <c r="F7" i="1" s="1"/>
  <c r="G55" i="1"/>
  <c r="G7" i="1" s="1"/>
  <c r="H55" i="1"/>
  <c r="H7" i="1" s="1"/>
  <c r="D55" i="1"/>
  <c r="E56" i="1"/>
  <c r="F56" i="1"/>
  <c r="G56" i="1"/>
  <c r="H56" i="1"/>
  <c r="D56" i="1"/>
  <c r="E57" i="1"/>
  <c r="F57" i="1"/>
  <c r="G57" i="1"/>
  <c r="H57" i="1"/>
  <c r="D57" i="1"/>
  <c r="I54" i="1" l="1"/>
  <c r="I56" i="1"/>
  <c r="D7" i="1"/>
  <c r="I7" i="1" s="1"/>
  <c r="I55" i="1"/>
  <c r="I57" i="1"/>
  <c r="I53" i="1"/>
  <c r="D10" i="2"/>
  <c r="D11" i="5"/>
  <c r="D3" i="3"/>
  <c r="H52" i="1"/>
  <c r="F52" i="1"/>
  <c r="G52" i="1"/>
  <c r="E52" i="1"/>
  <c r="D32" i="1"/>
  <c r="I32" i="1" s="1"/>
  <c r="I15" i="1" l="1"/>
  <c r="D13" i="3"/>
  <c r="E13" i="3"/>
  <c r="D11" i="1"/>
  <c r="E4" i="1"/>
  <c r="F4" i="1"/>
  <c r="G4" i="1"/>
  <c r="H4" i="1"/>
  <c r="D13" i="1"/>
  <c r="E13" i="1"/>
  <c r="F13" i="1"/>
  <c r="G13" i="1"/>
  <c r="H13" i="1"/>
  <c r="D25" i="1"/>
  <c r="E25" i="1"/>
  <c r="F25" i="1"/>
  <c r="G25" i="1"/>
  <c r="H25" i="1"/>
  <c r="D29" i="1"/>
  <c r="E29" i="1"/>
  <c r="F29" i="1"/>
  <c r="G29" i="1"/>
  <c r="H29" i="1"/>
  <c r="H38" i="1"/>
  <c r="D42" i="1"/>
  <c r="E42" i="1"/>
  <c r="F42" i="1"/>
  <c r="F40" i="1" s="1"/>
  <c r="G42" i="1"/>
  <c r="G40" i="1" s="1"/>
  <c r="H42" i="1"/>
  <c r="H40" i="1" s="1"/>
  <c r="D47" i="1"/>
  <c r="E47" i="1"/>
  <c r="E46" i="1" s="1"/>
  <c r="F47" i="1"/>
  <c r="F46" i="1" s="1"/>
  <c r="G47" i="1"/>
  <c r="G46" i="1" s="1"/>
  <c r="H47" i="1"/>
  <c r="H46" i="1" s="1"/>
  <c r="D52" i="1"/>
  <c r="I52" i="1" s="1"/>
  <c r="E63" i="1"/>
  <c r="F63" i="1"/>
  <c r="F28" i="2" s="1"/>
  <c r="G63" i="1"/>
  <c r="G28" i="2" s="1"/>
  <c r="H63" i="1"/>
  <c r="H28" i="2" s="1"/>
  <c r="E12" i="5"/>
  <c r="F38" i="1"/>
  <c r="F5" i="1" s="1"/>
  <c r="F19" i="3"/>
  <c r="G38" i="1"/>
  <c r="E38" i="1"/>
  <c r="D38" i="1"/>
  <c r="E40" i="1"/>
  <c r="E5" i="1" l="1"/>
  <c r="D46" i="1"/>
  <c r="I46" i="1" s="1"/>
  <c r="I47" i="1"/>
  <c r="I25" i="1"/>
  <c r="E28" i="2"/>
  <c r="I28" i="2" s="1"/>
  <c r="I63" i="1"/>
  <c r="G6" i="1"/>
  <c r="G10" i="1"/>
  <c r="D4" i="1"/>
  <c r="I11" i="1"/>
  <c r="I29" i="1"/>
  <c r="F6" i="1"/>
  <c r="F10" i="1"/>
  <c r="E6" i="1"/>
  <c r="E10" i="1"/>
  <c r="I38" i="1"/>
  <c r="D40" i="1"/>
  <c r="I40" i="1" s="1"/>
  <c r="I42" i="1"/>
  <c r="I13" i="1"/>
  <c r="H6" i="1"/>
  <c r="H10" i="1"/>
  <c r="F27" i="2"/>
  <c r="F26" i="2" s="1"/>
  <c r="F17" i="2"/>
  <c r="F15" i="2" s="1"/>
  <c r="F10" i="2" s="1"/>
  <c r="H27" i="2"/>
  <c r="H26" i="2" s="1"/>
  <c r="H17" i="2"/>
  <c r="H15" i="2" s="1"/>
  <c r="H10" i="2" s="1"/>
  <c r="G27" i="2"/>
  <c r="G26" i="2" s="1"/>
  <c r="G17" i="2"/>
  <c r="G15" i="2" s="1"/>
  <c r="G10" i="2" s="1"/>
  <c r="F14" i="3"/>
  <c r="E39" i="1"/>
  <c r="E9" i="1" s="1"/>
  <c r="G5" i="1"/>
  <c r="H5" i="1"/>
  <c r="D14" i="3"/>
  <c r="D6" i="1"/>
  <c r="D10" i="1"/>
  <c r="D5" i="1"/>
  <c r="E4" i="3"/>
  <c r="G12" i="5"/>
  <c r="G4" i="3"/>
  <c r="G2" i="3" s="1"/>
  <c r="F4" i="3"/>
  <c r="F12" i="5"/>
  <c r="E9" i="5"/>
  <c r="E14" i="3"/>
  <c r="F39" i="1"/>
  <c r="F13" i="3"/>
  <c r="G19" i="3"/>
  <c r="G39" i="1"/>
  <c r="H39" i="1"/>
  <c r="H37" i="1" s="1"/>
  <c r="D39" i="1"/>
  <c r="G13" i="3"/>
  <c r="C3" i="3"/>
  <c r="C11" i="5"/>
  <c r="D4" i="3"/>
  <c r="D2" i="3" s="1"/>
  <c r="D12" i="5"/>
  <c r="E19" i="3"/>
  <c r="E27" i="2" l="1"/>
  <c r="E26" i="2" s="1"/>
  <c r="I26" i="2" s="1"/>
  <c r="E17" i="2"/>
  <c r="E15" i="2" s="1"/>
  <c r="I10" i="1"/>
  <c r="I5" i="1"/>
  <c r="E3" i="1"/>
  <c r="D9" i="1"/>
  <c r="D3" i="1" s="1"/>
  <c r="I39" i="1"/>
  <c r="E37" i="1"/>
  <c r="I6" i="1"/>
  <c r="I4" i="1"/>
  <c r="G14" i="3"/>
  <c r="C14" i="3"/>
  <c r="C13" i="3"/>
  <c r="B13" i="3" s="1"/>
  <c r="C18" i="3"/>
  <c r="D19" i="3"/>
  <c r="D18" i="3"/>
  <c r="E18" i="3"/>
  <c r="E17" i="3" s="1"/>
  <c r="F18" i="3"/>
  <c r="F17" i="3" s="1"/>
  <c r="G37" i="1"/>
  <c r="G9" i="1"/>
  <c r="G3" i="1" s="1"/>
  <c r="F37" i="1"/>
  <c r="F9" i="1"/>
  <c r="F3" i="1" s="1"/>
  <c r="H9" i="1"/>
  <c r="H3" i="1" s="1"/>
  <c r="E2" i="3"/>
  <c r="G9" i="5"/>
  <c r="F12" i="3"/>
  <c r="F9" i="5"/>
  <c r="D9" i="5"/>
  <c r="D37" i="1"/>
  <c r="B11" i="5"/>
  <c r="B3" i="3"/>
  <c r="F2" i="3"/>
  <c r="G18" i="3"/>
  <c r="I27" i="2" l="1"/>
  <c r="I17" i="2"/>
  <c r="I37" i="1"/>
  <c r="I3" i="1"/>
  <c r="I9" i="1"/>
  <c r="E10" i="2"/>
  <c r="I10" i="2" s="1"/>
  <c r="I15" i="2"/>
  <c r="C8" i="3"/>
  <c r="E8" i="3"/>
  <c r="B14" i="3"/>
  <c r="G12" i="3"/>
  <c r="F8" i="3"/>
  <c r="E12" i="3"/>
  <c r="C12" i="3"/>
  <c r="D12" i="3"/>
  <c r="D17" i="3"/>
  <c r="B18" i="3"/>
  <c r="G17" i="3"/>
  <c r="G8" i="3"/>
  <c r="D8" i="3"/>
  <c r="J30" i="2" l="1"/>
  <c r="C19" i="3"/>
  <c r="E9" i="3"/>
  <c r="E7" i="3" s="1"/>
  <c r="H8" i="3"/>
  <c r="F9" i="3"/>
  <c r="F7" i="3" s="1"/>
  <c r="B12" i="3"/>
  <c r="G9" i="3"/>
  <c r="G7" i="3" s="1"/>
  <c r="B8" i="3"/>
  <c r="D9" i="3"/>
  <c r="D7" i="3" s="1"/>
  <c r="B19" i="3" l="1"/>
  <c r="B17" i="3" s="1"/>
  <c r="C17" i="3"/>
  <c r="C12" i="5" l="1"/>
  <c r="C4" i="3" l="1"/>
  <c r="C2" i="3" s="1"/>
  <c r="C9" i="5"/>
  <c r="B12" i="5"/>
  <c r="B9" i="5" s="1"/>
  <c r="B2" i="3" l="1"/>
  <c r="H7" i="3" s="1"/>
  <c r="I7" i="3"/>
  <c r="J10" i="2"/>
  <c r="B4" i="3"/>
  <c r="C9" i="3" l="1"/>
  <c r="B9" i="3" s="1"/>
  <c r="B7" i="3" s="1"/>
  <c r="C7" i="3" l="1"/>
</calcChain>
</file>

<file path=xl/sharedStrings.xml><?xml version="1.0" encoding="utf-8"?>
<sst xmlns="http://schemas.openxmlformats.org/spreadsheetml/2006/main" count="376" uniqueCount="152">
  <si>
    <t>№          п/п</t>
  </si>
  <si>
    <t>Наименование государственной программы, подпрограммы,  отдельного мероприятия, проекта (программы)</t>
  </si>
  <si>
    <t xml:space="preserve">Источники финансирования*, 
ответственный исполнитель, соисполнитель 
</t>
  </si>
  <si>
    <t>Итого:</t>
  </si>
  <si>
    <t>Государственная программа Кировской области  «Развитие жилищно-коммунального комплекса и повышение энергетической эффективности»  на 2020 – 2024 годы</t>
  </si>
  <si>
    <t>всего</t>
  </si>
  <si>
    <t>областной бюджет</t>
  </si>
  <si>
    <t>местный бюджет</t>
  </si>
  <si>
    <t xml:space="preserve">иные внебюджетные источники  </t>
  </si>
  <si>
    <t>Подпрограмма "Развитие коммунальной и жилищной инфраструктуры кировской области</t>
  </si>
  <si>
    <t>федеральный бюджет</t>
  </si>
  <si>
    <t>1.1.</t>
  </si>
  <si>
    <t>1.2.</t>
  </si>
  <si>
    <t>Отдельное мероприятие «Обеспечение создания условий для организации и осуществления государственного контроля в сфере жилищных правоотношений»</t>
  </si>
  <si>
    <t>1.3.</t>
  </si>
  <si>
    <t>1.4.</t>
  </si>
  <si>
    <t>1.5.</t>
  </si>
  <si>
    <t>1.6.</t>
  </si>
  <si>
    <t>Региональный проект «Чистая вода Кировской области»</t>
  </si>
  <si>
    <t>1.7.</t>
  </si>
  <si>
    <t>Подпрограмма  «Энергосбережение и повышение энергетической эффективности в Кировской области»</t>
  </si>
  <si>
    <t>2.1</t>
  </si>
  <si>
    <t>Отдельное мероприятие «Совершенствование энергетического менеджмента»</t>
  </si>
  <si>
    <t xml:space="preserve">иные внебюджетные источники </t>
  </si>
  <si>
    <t>2.1.1</t>
  </si>
  <si>
    <t xml:space="preserve">Организация предоставления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ее представления оператору государственной информационной системы в области энергосбережения и повышения энергетической эффективности и размещения в сети Интернет </t>
  </si>
  <si>
    <t>2.1.2</t>
  </si>
  <si>
    <t>Проведение экспертизы программ по энергосбережению и повышению энергетической эффективности организаций, осуществляющих регулируемые виды деятельности</t>
  </si>
  <si>
    <t>2.1.3</t>
  </si>
  <si>
    <t>Проверка инвестиционных программ субъектов электроэнергетики, отнесенных к числу таковых, инвестиционные программы которых утверждаются и контролируются органами исполнительной власти субъектов Российской Федерации, на предмет подготовки заключения об обоснованности представленных материалов в составе инвестиционных программ</t>
  </si>
  <si>
    <t>2.2</t>
  </si>
  <si>
    <t>Отдельное мероприятие «Повышение эффективности потребления ЭР в потребительском секторе»</t>
  </si>
  <si>
    <t xml:space="preserve">иные внебюджетные источники  
</t>
  </si>
  <si>
    <t>2.2.1</t>
  </si>
  <si>
    <t>Повышение эффективности потребления ЭР за счет внебюджетных средств, предоставленных в виде целевых займов</t>
  </si>
  <si>
    <t>2.2.1.1</t>
  </si>
  <si>
    <t>Проведение 4-х конкурсов проектов по энергосбережению</t>
  </si>
  <si>
    <t>не требуется</t>
  </si>
  <si>
    <t>х</t>
  </si>
  <si>
    <t>2.2.1.2</t>
  </si>
  <si>
    <t>Предоставление беспроцентных займов победителям конкурса</t>
  </si>
  <si>
    <t>2.2.2</t>
  </si>
  <si>
    <t>Модернизация оборудования, используемого для потребления ЭР, в том числе замене оборудования на оборудование с более высоким коэффициентом полезного действия, внедрению инновационных решений и технологий в целях повышения энергетической эффективности при потреблении ЭР</t>
  </si>
  <si>
    <t>2.2.3</t>
  </si>
  <si>
    <t>Анализ реализации энергосервисных контрактов, зданий государственных и муниципальных учреждений на территории региона</t>
  </si>
  <si>
    <t>3</t>
  </si>
  <si>
    <t>Подпрограмма «Газификация Кировской области»</t>
  </si>
  <si>
    <t>3.1</t>
  </si>
  <si>
    <t>3.2</t>
  </si>
  <si>
    <t>Отдельное мероприятие «Строительство объектов газозаправочной инфраструктуры в Кировской области»</t>
  </si>
  <si>
    <t>3.3</t>
  </si>
  <si>
    <t>3.4</t>
  </si>
  <si>
    <t>Отдельное мероприятие «Обеспечение создания условий для реализации Государственной программы»</t>
  </si>
  <si>
    <t>4.1</t>
  </si>
  <si>
    <t>Содержание министерства энергетики и жилищно-коммунального хозяйства Кировской области</t>
  </si>
  <si>
    <t>4.2</t>
  </si>
  <si>
    <t>Содержание Кировского областного государственного бюджетного учреждения институт «Кировкоммунпроект»</t>
  </si>
  <si>
    <t>4.3</t>
  </si>
  <si>
    <t>№    п/п</t>
  </si>
  <si>
    <t>Расходы, тыс. рублей</t>
  </si>
  <si>
    <t>итого</t>
  </si>
  <si>
    <t xml:space="preserve">федеральный бюджет </t>
  </si>
  <si>
    <t>в том числе</t>
  </si>
  <si>
    <t>министерство строительства Кировской области</t>
  </si>
  <si>
    <t xml:space="preserve">областной бюджет </t>
  </si>
  <si>
    <t>государственная жилищная инспекция Кировской области</t>
  </si>
  <si>
    <t>региональная служба по тарифам Кировской области</t>
  </si>
  <si>
    <t>Отдельное мероприятие «Проведение комплекса организационно-правовых мероприятий по управлению энергосбережением»</t>
  </si>
  <si>
    <t xml:space="preserve">Подпрограмма  «Газификация Кировской области»
</t>
  </si>
  <si>
    <t>Отдельное мероприятие «Проектирование и строительство объектов газификации»</t>
  </si>
  <si>
    <t>Отдельное мероприятие «Осуществление функции заказчика по проектированию, строительству и реконструкции объектов инженерной инфраструктуры Кировской области»</t>
  </si>
  <si>
    <t>капитальные вложения</t>
  </si>
  <si>
    <t>прочие расходы</t>
  </si>
  <si>
    <t>свод</t>
  </si>
  <si>
    <t>ЖКХ</t>
  </si>
  <si>
    <t>Подпрограмма  «Развитие коммунальной и жилищной инфраструктуры Кировской области»</t>
  </si>
  <si>
    <t>Отдельное мероприятие «Обеспечение создания условий для реализации на территории Кировской области государственной ценовой политики в регулируемых сферах деятельности»</t>
  </si>
  <si>
    <t>Отдельное мероприятие «Возмещение части недополученных доходов ресурсоснабжающим и управляющим организациям и иным исполнителям коммунальных услуг в связи с пересмотром размера подлежащей внесению платы граждан за коммунальные услуги при приведении в соответствие с утвержденными в установленном порядке предельными индексами»</t>
  </si>
  <si>
    <t>Отдельное мероприятие «Обеспечение проведения капитального ремонта многоквартирных домов»</t>
  </si>
  <si>
    <t>Отдельное мероприятие «Реализация инвестиционного проекта по строительству объекта «Внеплощадочные системы водоснабжения г. Кирова»</t>
  </si>
  <si>
    <t>Отдельное мероприятие «Реализация мероприятий, направленных на подготовку объектов коммунальной инфраструктуры к работе в осенне-зимний период»</t>
  </si>
  <si>
    <t>Отдельное мероприятие «Обеспечение подготовки объектов коммунальной инфраструктуры к работе в осенне-зимний период»</t>
  </si>
  <si>
    <t>Направления финансирования Подпрограммы</t>
  </si>
  <si>
    <t>Объемы финансирования Подпрограммы, тыс. рублей</t>
  </si>
  <si>
    <t>в том числе по годам</t>
  </si>
  <si>
    <t>2020 год</t>
  </si>
  <si>
    <t>2021 год</t>
  </si>
  <si>
    <t>2022 год</t>
  </si>
  <si>
    <t>2023 год</t>
  </si>
  <si>
    <t>2024 год</t>
  </si>
  <si>
    <t>Подпрограмма - всего</t>
  </si>
  <si>
    <t>Отдельное мероприятие "Налоговые расходы"</t>
  </si>
  <si>
    <t xml:space="preserve">Источник финансирования,  ответственный исполнитель, соисполнитель </t>
  </si>
  <si>
    <t>Государственная программа Кировской области «Развитие жилищно-коммунального комплекса и повышение энергетической эффективности»</t>
  </si>
  <si>
    <t xml:space="preserve">налоговый расход – консолидированный бюджет </t>
  </si>
  <si>
    <t>ГАЗ</t>
  </si>
  <si>
    <t>Отдельное мероприятие «Проведение социологического опроса удовлетворенности жилищно-коммунальными услугами населения городских округов и муниципальных районов Кировской области»</t>
  </si>
  <si>
    <t>ЭНЕРГЕТИКА</t>
  </si>
  <si>
    <t>Отдельное мероприятие «Обеспечение осуществления государственного контроля в сфере жилищных правоотношений»</t>
  </si>
  <si>
    <t>внебюджетные источники</t>
  </si>
  <si>
    <t>Отдельное мероприятие «Обеспечение  государственной ценовой политики в регулируемых сферах деятельности»</t>
  </si>
  <si>
    <t>к Государственной программе</t>
  </si>
  <si>
    <t>Приложение № 6</t>
  </si>
  <si>
    <t>Отдельное мероприятие  «Обеспечение создания условий для реализации Государственной программы»</t>
  </si>
  <si>
    <t>1</t>
  </si>
  <si>
    <t>2.7</t>
  </si>
  <si>
    <t>2.6</t>
  </si>
  <si>
    <t>2.8</t>
  </si>
  <si>
    <t>2.5</t>
  </si>
  <si>
    <t xml:space="preserve">налоговые расходы – консолидированный бюджет </t>
  </si>
  <si>
    <t>налоговый расход-консолидированный бюджет</t>
  </si>
  <si>
    <t>Другие мероприятия в установленной сфере деятельности (судебные акты)</t>
  </si>
  <si>
    <t>Социологический опрос</t>
  </si>
  <si>
    <t>средства государственной корпорации - Фонда содействия рефорированию жилищно-коммунального хозяйства</t>
  </si>
  <si>
    <t xml:space="preserve">Отельное мероприятие по предоставлению субсидии ресурсоснабжающим, управляющим организациям и иным исполнителям коммунальных услуг на возмещение части затрат на приобретение торфа    в связи с производством (реализацией) товаров, выполнением работ, оказанием услуг </t>
  </si>
  <si>
    <t xml:space="preserve">справочно: налоговый расход – консолидированный бюджет </t>
  </si>
  <si>
    <t>иные внебюджетные источники</t>
  </si>
  <si>
    <t>Отдельное мероприятие «Обеспечение проведения капитального ремонта общего имущества в многоквартирных домах»</t>
  </si>
  <si>
    <t>средства государственной корпорации – Фонда содействия реформированию жилищно-коммунального хозяйства</t>
  </si>
  <si>
    <t>2.3</t>
  </si>
  <si>
    <t>Отдельное мероприятие «Налоговые расходы»</t>
  </si>
  <si>
    <t xml:space="preserve">справочно: налоговый  расход – консолидированный бюджет </t>
  </si>
  <si>
    <t>4.4</t>
  </si>
  <si>
    <t>2.4</t>
  </si>
  <si>
    <t>в лицевом счете ОЗП 56304, 5</t>
  </si>
  <si>
    <t>в лицевом счкте 1044198,0 с учетом поправок декабря 1201924,9</t>
  </si>
  <si>
    <t>-</t>
  </si>
  <si>
    <t>Отдельное мероприятие «Создание альтернативного источника</t>
  </si>
  <si>
    <t>Наименование государственной программы, подпрограммы,  отдельного мероприятия, проекта</t>
  </si>
  <si>
    <t xml:space="preserve"> водоснабжения г. Кирова»</t>
  </si>
  <si>
    <t>Отдельное мероприятие «Повышение эффективности потребления энергетических ресурсов в потребительском секторе»</t>
  </si>
  <si>
    <t>Отдельное мероприятие  ИБТ мазут</t>
  </si>
  <si>
    <t>Отдельное мероприятие "Предоставление иных межбюджетных трансфертов из областного бюджета бюджету муниципального образования «городской округ город Слободской Кировской области» на финансовое обеспечение (возмещение) затрат на приобретение мазута"</t>
  </si>
  <si>
    <t>Отдельное мероприятие «Предоставление финансовой поддержки ресурсоснабжающим, управляющим организациям и иным исполнителям коммунальных услуг»</t>
  </si>
  <si>
    <t>Отдельное мероприятие «Предоставление целевых займов на реализацию проектов в сфере энергоэффективности»</t>
  </si>
  <si>
    <t>Региональный проект «Чистая вода в Кировской области»</t>
  </si>
  <si>
    <t xml:space="preserve">2021 год </t>
  </si>
  <si>
    <t xml:space="preserve"> х</t>
  </si>
  <si>
    <t xml:space="preserve">  х</t>
  </si>
  <si>
    <t>министерство строительства, энергетики и жилищно-коммунального хозяйства Кировской области</t>
  </si>
  <si>
    <t xml:space="preserve">&lt;*&gt; До 11.05.2021 – министерство энергетики и жилищно-коммунального хозяйства Кировской области, с 12.05.2021 –  министерство строительства, энергетики и жилищно-коммунального хозяйства Кировской области.
&lt;**&gt; До 11.05.2021 – министерство строительства Кировской области, с 12.05.2021 – министерство строительства, энергетики и жилищно-коммунального хозяйства Кировской области.
</t>
  </si>
  <si>
    <t xml:space="preserve">министерство строительства, энергетики и жилищно-коммунального хозяйства Кировской области </t>
  </si>
  <si>
    <t xml:space="preserve">министерство строительства, энергетики и жилищно-коммунального хозяйства  Кировской области </t>
  </si>
  <si>
    <t xml:space="preserve">в том числе                                                        министерство строительства, энергетики и жилищно-коммунального хозяйства Кировской области </t>
  </si>
  <si>
    <t xml:space="preserve">в том числе                                                                                          министерство строительства, энергетики и жилищно-коммунального хозяйства Кировской области </t>
  </si>
  <si>
    <t xml:space="preserve">и повышение энергетической эффективности в Кировской области» </t>
  </si>
  <si>
    <t xml:space="preserve">Подпрограмма «Энергосбережение </t>
  </si>
  <si>
    <t xml:space="preserve">  РЕСУРСНОЕ ОБЕСПЕЧЕНИЕ</t>
  </si>
  <si>
    <t xml:space="preserve">  Государственной программы </t>
  </si>
  <si>
    <t>водоснабжения г. Кирова»</t>
  </si>
  <si>
    <t xml:space="preserve">Приложение  № 4                                                                                                                                                                                                                                           </t>
  </si>
  <si>
    <t>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</si>
</sst>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&quot;-&quot;"/>
  </numFmts>
  <fonts count="34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8"/>
      <name val="Times New Roman"/>
      <family val="1"/>
      <charset val="204"/>
    </font>
    <font>
      <sz val="19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9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8">
    <xf numFmtId="0" fontId="0" fillId="0" borderId="0" xfId="0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0" fillId="0" borderId="0" xfId="0" applyNumberFormat="1"/>
    <xf numFmtId="0" fontId="0" fillId="0" borderId="5" xfId="0" applyBorder="1"/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2" fontId="17" fillId="0" borderId="5" xfId="0" applyNumberFormat="1" applyFont="1" applyFill="1" applyBorder="1" applyAlignment="1">
      <alignment horizontal="center" vertical="top" wrapText="1"/>
    </xf>
    <xf numFmtId="0" fontId="0" fillId="0" borderId="5" xfId="0" applyFill="1" applyBorder="1"/>
    <xf numFmtId="2" fontId="0" fillId="0" borderId="5" xfId="0" applyNumberFormat="1" applyFill="1" applyBorder="1"/>
    <xf numFmtId="2" fontId="8" fillId="0" borderId="5" xfId="0" applyNumberFormat="1" applyFont="1" applyFill="1" applyBorder="1"/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2" fontId="17" fillId="0" borderId="0" xfId="0" applyNumberFormat="1" applyFont="1" applyFill="1" applyBorder="1" applyAlignment="1">
      <alignment horizontal="center" vertical="top" wrapText="1"/>
    </xf>
    <xf numFmtId="2" fontId="8" fillId="0" borderId="0" xfId="0" applyNumberFormat="1" applyFon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Border="1"/>
    <xf numFmtId="0" fontId="13" fillId="0" borderId="2" xfId="0" applyFont="1" applyFill="1" applyBorder="1" applyAlignment="1" applyProtection="1">
      <alignment vertical="top" wrapText="1"/>
      <protection locked="0"/>
    </xf>
    <xf numFmtId="0" fontId="14" fillId="0" borderId="2" xfId="0" applyFont="1" applyFill="1" applyBorder="1" applyAlignment="1" applyProtection="1">
      <alignment vertical="top" wrapText="1"/>
      <protection locked="0"/>
    </xf>
    <xf numFmtId="0" fontId="13" fillId="0" borderId="3" xfId="0" applyFont="1" applyFill="1" applyBorder="1" applyAlignment="1" applyProtection="1">
      <alignment vertical="top" wrapText="1"/>
      <protection locked="0"/>
    </xf>
    <xf numFmtId="0" fontId="13" fillId="0" borderId="3" xfId="0" applyFont="1" applyFill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9" borderId="2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26" fillId="0" borderId="0" xfId="0" applyFont="1" applyBorder="1" applyAlignment="1" applyProtection="1">
      <alignment horizontal="center" vertical="top" wrapText="1"/>
      <protection locked="0"/>
    </xf>
    <xf numFmtId="0" fontId="26" fillId="0" borderId="0" xfId="0" applyFont="1" applyFill="1" applyBorder="1" applyAlignment="1" applyProtection="1">
      <alignment horizontal="center" vertical="top" wrapText="1"/>
      <protection locked="0"/>
    </xf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28" xfId="0" applyFont="1" applyFill="1" applyBorder="1"/>
    <xf numFmtId="0" fontId="25" fillId="0" borderId="0" xfId="0" applyFont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/>
    <xf numFmtId="0" fontId="29" fillId="0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2" fontId="31" fillId="0" borderId="5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" xfId="0" applyNumberFormat="1" applyFont="1" applyFill="1" applyBorder="1" applyAlignment="1" applyProtection="1">
      <alignment horizontal="center" vertical="top" wrapText="1"/>
      <protection locked="0"/>
    </xf>
    <xf numFmtId="2" fontId="31" fillId="0" borderId="34" xfId="0" applyNumberFormat="1" applyFont="1" applyFill="1" applyBorder="1" applyAlignment="1" applyProtection="1">
      <alignment horizontal="center" vertical="top" wrapText="1"/>
      <protection locked="0"/>
    </xf>
    <xf numFmtId="0" fontId="31" fillId="0" borderId="5" xfId="0" applyFont="1" applyFill="1" applyBorder="1" applyAlignment="1" applyProtection="1">
      <alignment horizontal="left" vertical="top" wrapText="1"/>
      <protection locked="0"/>
    </xf>
    <xf numFmtId="49" fontId="31" fillId="0" borderId="4" xfId="0" applyNumberFormat="1" applyFont="1" applyFill="1" applyBorder="1" applyAlignment="1" applyProtection="1">
      <alignment horizontal="center" vertical="top" wrapText="1"/>
      <protection locked="0"/>
    </xf>
    <xf numFmtId="0" fontId="31" fillId="0" borderId="4" xfId="0" applyFont="1" applyFill="1" applyBorder="1" applyAlignment="1">
      <alignment horizontal="left" vertical="top" wrapText="1"/>
    </xf>
    <xf numFmtId="0" fontId="31" fillId="0" borderId="4" xfId="0" applyFont="1" applyFill="1" applyBorder="1" applyAlignment="1" applyProtection="1">
      <alignment horizontal="left" vertical="top" wrapText="1"/>
      <protection locked="0"/>
    </xf>
    <xf numFmtId="2" fontId="31" fillId="0" borderId="4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3" xfId="0" applyFont="1" applyFill="1" applyBorder="1" applyAlignment="1" applyProtection="1">
      <alignment horizontal="left" vertical="top" wrapText="1"/>
      <protection locked="0"/>
    </xf>
    <xf numFmtId="2" fontId="21" fillId="0" borderId="5" xfId="0" applyNumberFormat="1" applyFont="1" applyFill="1" applyBorder="1" applyAlignment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top" wrapText="1"/>
      <protection locked="0"/>
    </xf>
    <xf numFmtId="0" fontId="31" fillId="0" borderId="3" xfId="0" applyFont="1" applyFill="1" applyBorder="1" applyAlignment="1" applyProtection="1">
      <alignment horizontal="center" vertical="top" wrapText="1"/>
      <protection locked="0"/>
    </xf>
    <xf numFmtId="0" fontId="31" fillId="0" borderId="35" xfId="0" applyFont="1" applyFill="1" applyBorder="1" applyAlignment="1" applyProtection="1">
      <alignment horizontal="center" vertical="top" wrapText="1"/>
      <protection locked="0"/>
    </xf>
    <xf numFmtId="0" fontId="31" fillId="0" borderId="36" xfId="0" applyFont="1" applyFill="1" applyBorder="1" applyAlignment="1" applyProtection="1">
      <alignment horizontal="center" vertical="top" wrapText="1"/>
      <protection locked="0"/>
    </xf>
    <xf numFmtId="0" fontId="31" fillId="0" borderId="6" xfId="0" applyFont="1" applyFill="1" applyBorder="1" applyAlignment="1" applyProtection="1">
      <alignment horizontal="center" vertical="top" wrapText="1"/>
      <protection locked="0"/>
    </xf>
    <xf numFmtId="0" fontId="31" fillId="0" borderId="5" xfId="0" applyFont="1" applyFill="1" applyBorder="1" applyAlignment="1" applyProtection="1">
      <alignment vertical="top" wrapText="1"/>
      <protection locked="0"/>
    </xf>
    <xf numFmtId="2" fontId="31" fillId="0" borderId="5" xfId="0" applyNumberFormat="1" applyFont="1" applyFill="1" applyBorder="1" applyAlignment="1" applyProtection="1">
      <alignment horizontal="center" vertical="top" wrapText="1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6" xfId="0" applyFont="1" applyFill="1" applyBorder="1" applyAlignment="1" applyProtection="1">
      <alignment vertical="top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</xf>
    <xf numFmtId="0" fontId="31" fillId="0" borderId="19" xfId="0" applyFont="1" applyFill="1" applyBorder="1" applyAlignment="1" applyProtection="1">
      <alignment vertical="top" wrapText="1"/>
      <protection locked="0"/>
    </xf>
    <xf numFmtId="2" fontId="31" fillId="0" borderId="19" xfId="0" applyNumberFormat="1" applyFont="1" applyFill="1" applyBorder="1" applyAlignment="1" applyProtection="1">
      <alignment horizontal="center" vertical="top" wrapText="1"/>
    </xf>
    <xf numFmtId="0" fontId="28" fillId="0" borderId="0" xfId="0" applyFont="1" applyFill="1"/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  <protection locked="0"/>
    </xf>
    <xf numFmtId="2" fontId="31" fillId="0" borderId="19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0" xfId="0" applyNumberFormat="1" applyFont="1" applyFill="1" applyBorder="1" applyAlignment="1" applyProtection="1">
      <alignment horizontal="center" vertical="top" wrapText="1"/>
    </xf>
    <xf numFmtId="0" fontId="31" fillId="0" borderId="4" xfId="0" applyFont="1" applyFill="1" applyBorder="1" applyAlignment="1" applyProtection="1">
      <alignment vertical="top" wrapText="1"/>
      <protection locked="0"/>
    </xf>
    <xf numFmtId="2" fontId="31" fillId="0" borderId="2" xfId="0" applyNumberFormat="1" applyFont="1" applyFill="1" applyBorder="1" applyAlignment="1" applyProtection="1">
      <alignment horizontal="center" vertical="top" wrapText="1"/>
    </xf>
    <xf numFmtId="0" fontId="31" fillId="0" borderId="2" xfId="0" applyFont="1" applyFill="1" applyBorder="1" applyAlignment="1" applyProtection="1">
      <alignment vertical="top" wrapText="1"/>
      <protection locked="0"/>
    </xf>
    <xf numFmtId="2" fontId="31" fillId="0" borderId="3" xfId="0" applyNumberFormat="1" applyFont="1" applyFill="1" applyBorder="1" applyAlignment="1" applyProtection="1">
      <alignment horizontal="center" vertical="top" wrapText="1"/>
    </xf>
    <xf numFmtId="2" fontId="31" fillId="0" borderId="4" xfId="0" applyNumberFormat="1" applyFont="1" applyFill="1" applyBorder="1" applyAlignment="1" applyProtection="1">
      <alignment horizontal="center" vertical="top" wrapText="1"/>
    </xf>
    <xf numFmtId="0" fontId="31" fillId="0" borderId="18" xfId="0" applyFont="1" applyFill="1" applyBorder="1" applyAlignment="1" applyProtection="1">
      <alignment vertical="top" wrapText="1"/>
      <protection locked="0"/>
    </xf>
    <xf numFmtId="0" fontId="31" fillId="0" borderId="37" xfId="0" applyFont="1" applyFill="1" applyBorder="1" applyAlignment="1" applyProtection="1">
      <alignment vertical="top" wrapText="1"/>
      <protection locked="0"/>
    </xf>
    <xf numFmtId="0" fontId="31" fillId="0" borderId="38" xfId="0" applyFont="1" applyFill="1" applyBorder="1" applyAlignment="1" applyProtection="1">
      <alignment vertical="top" wrapText="1"/>
      <protection locked="0"/>
    </xf>
    <xf numFmtId="2" fontId="31" fillId="0" borderId="34" xfId="0" applyNumberFormat="1" applyFont="1" applyFill="1" applyBorder="1" applyAlignment="1" applyProtection="1">
      <alignment horizontal="center" vertical="top" wrapText="1"/>
    </xf>
    <xf numFmtId="0" fontId="31" fillId="0" borderId="33" xfId="0" applyFont="1" applyFill="1" applyBorder="1" applyAlignment="1" applyProtection="1">
      <alignment vertical="top" wrapText="1"/>
      <protection locked="0"/>
    </xf>
    <xf numFmtId="0" fontId="31" fillId="0" borderId="28" xfId="0" applyFont="1" applyFill="1" applyBorder="1" applyAlignment="1" applyProtection="1">
      <alignment vertical="top" wrapText="1"/>
      <protection locked="0"/>
    </xf>
    <xf numFmtId="0" fontId="31" fillId="0" borderId="20" xfId="0" applyFont="1" applyFill="1" applyBorder="1" applyAlignment="1" applyProtection="1">
      <alignment vertical="top" wrapText="1"/>
      <protection locked="0"/>
    </xf>
    <xf numFmtId="0" fontId="31" fillId="0" borderId="17" xfId="0" applyFont="1" applyFill="1" applyBorder="1" applyAlignment="1" applyProtection="1">
      <alignment vertical="top" wrapText="1"/>
      <protection locked="0"/>
    </xf>
    <xf numFmtId="0" fontId="31" fillId="0" borderId="24" xfId="0" applyFont="1" applyFill="1" applyBorder="1" applyAlignment="1" applyProtection="1">
      <alignment vertical="top" wrapText="1"/>
      <protection locked="0"/>
    </xf>
    <xf numFmtId="0" fontId="31" fillId="0" borderId="25" xfId="0" applyFont="1" applyFill="1" applyBorder="1" applyAlignment="1" applyProtection="1">
      <alignment vertical="top" wrapText="1"/>
      <protection locked="0"/>
    </xf>
    <xf numFmtId="0" fontId="31" fillId="0" borderId="3" xfId="0" applyFont="1" applyFill="1" applyBorder="1" applyAlignment="1" applyProtection="1">
      <alignment vertical="top" wrapText="1"/>
      <protection locked="0"/>
    </xf>
    <xf numFmtId="2" fontId="31" fillId="0" borderId="47" xfId="0" applyNumberFormat="1" applyFont="1" applyFill="1" applyBorder="1" applyAlignment="1" applyProtection="1">
      <alignment horizontal="center" vertical="top" wrapText="1"/>
    </xf>
    <xf numFmtId="164" fontId="31" fillId="0" borderId="47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7" xfId="0" applyNumberFormat="1" applyFont="1" applyFill="1" applyBorder="1" applyAlignment="1" applyProtection="1">
      <alignment horizontal="center" vertical="top" wrapText="1"/>
    </xf>
    <xf numFmtId="164" fontId="31" fillId="0" borderId="27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37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40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4" xfId="0" applyNumberFormat="1" applyFont="1" applyFill="1" applyBorder="1" applyAlignment="1" applyProtection="1">
      <alignment horizontal="center" vertical="top" wrapText="1"/>
      <protection locked="0"/>
    </xf>
    <xf numFmtId="0" fontId="33" fillId="0" borderId="5" xfId="0" applyFont="1" applyFill="1" applyBorder="1" applyAlignment="1" applyProtection="1">
      <alignment vertical="top" wrapText="1"/>
      <protection locked="0"/>
    </xf>
    <xf numFmtId="2" fontId="33" fillId="0" borderId="5" xfId="0" applyNumberFormat="1" applyFont="1" applyFill="1" applyBorder="1" applyAlignment="1" applyProtection="1">
      <alignment horizontal="center" vertical="top" wrapText="1"/>
    </xf>
    <xf numFmtId="164" fontId="33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32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5" xfId="0" applyNumberFormat="1" applyFont="1" applyFill="1" applyBorder="1" applyAlignment="1" applyProtection="1">
      <alignment horizontal="center" vertical="top" wrapText="1"/>
      <protection locked="0"/>
    </xf>
    <xf numFmtId="0" fontId="33" fillId="0" borderId="6" xfId="0" applyFont="1" applyFill="1" applyBorder="1" applyAlignment="1" applyProtection="1">
      <alignment vertical="top" wrapText="1"/>
      <protection locked="0"/>
    </xf>
    <xf numFmtId="164" fontId="33" fillId="0" borderId="18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39" xfId="0" applyNumberFormat="1" applyFont="1" applyFill="1" applyBorder="1" applyAlignment="1" applyProtection="1">
      <alignment horizontal="center" vertical="top" wrapText="1"/>
      <protection locked="0"/>
    </xf>
    <xf numFmtId="2" fontId="33" fillId="0" borderId="41" xfId="0" applyNumberFormat="1" applyFont="1" applyFill="1" applyBorder="1" applyAlignment="1" applyProtection="1">
      <alignment horizontal="center" vertical="top" wrapText="1"/>
    </xf>
    <xf numFmtId="164" fontId="33" fillId="0" borderId="41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6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27" xfId="0" applyNumberFormat="1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vertical="top" wrapText="1"/>
      <protection locked="0"/>
    </xf>
    <xf numFmtId="0" fontId="23" fillId="0" borderId="40" xfId="0" applyFont="1" applyFill="1" applyBorder="1" applyAlignment="1">
      <alignment horizontal="center" vertical="top" wrapText="1"/>
    </xf>
    <xf numFmtId="2" fontId="33" fillId="0" borderId="40" xfId="0" applyNumberFormat="1" applyFont="1" applyFill="1" applyBorder="1" applyAlignment="1" applyProtection="1">
      <alignment horizontal="center" vertical="top" wrapText="1"/>
    </xf>
    <xf numFmtId="164" fontId="3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3" xfId="0" applyNumberFormat="1" applyFont="1" applyFill="1" applyBorder="1" applyAlignment="1" applyProtection="1">
      <alignment horizontal="center" vertical="top" wrapText="1"/>
      <protection locked="0"/>
    </xf>
    <xf numFmtId="0" fontId="31" fillId="0" borderId="36" xfId="0" applyFont="1" applyFill="1" applyBorder="1" applyAlignment="1" applyProtection="1">
      <alignment vertical="top" wrapText="1"/>
      <protection locked="0"/>
    </xf>
    <xf numFmtId="2" fontId="31" fillId="0" borderId="36" xfId="0" applyNumberFormat="1" applyFont="1" applyFill="1" applyBorder="1" applyAlignment="1" applyProtection="1">
      <alignment horizontal="center" vertical="top" wrapText="1"/>
    </xf>
    <xf numFmtId="2" fontId="25" fillId="0" borderId="0" xfId="0" applyNumberFormat="1" applyFont="1" applyFill="1"/>
    <xf numFmtId="0" fontId="33" fillId="0" borderId="20" xfId="0" applyFont="1" applyFill="1" applyBorder="1" applyAlignment="1" applyProtection="1">
      <alignment vertical="top" wrapText="1"/>
      <protection locked="0"/>
    </xf>
    <xf numFmtId="2" fontId="33" fillId="0" borderId="19" xfId="0" applyNumberFormat="1" applyFont="1" applyFill="1" applyBorder="1" applyAlignment="1" applyProtection="1">
      <alignment horizontal="center" vertical="top" wrapText="1"/>
    </xf>
    <xf numFmtId="2" fontId="28" fillId="0" borderId="0" xfId="0" applyNumberFormat="1" applyFont="1" applyFill="1"/>
    <xf numFmtId="0" fontId="33" fillId="0" borderId="23" xfId="0" applyFont="1" applyFill="1" applyBorder="1" applyAlignment="1" applyProtection="1">
      <alignment vertical="top" wrapText="1"/>
      <protection locked="0"/>
    </xf>
    <xf numFmtId="49" fontId="33" fillId="0" borderId="12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4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9" xfId="0" applyNumberFormat="1" applyFont="1" applyFill="1" applyBorder="1" applyAlignment="1" applyProtection="1">
      <alignment horizontal="center" vertical="top" wrapText="1"/>
    </xf>
    <xf numFmtId="2" fontId="31" fillId="0" borderId="9" xfId="0" applyNumberFormat="1" applyFont="1" applyFill="1" applyBorder="1" applyAlignment="1" applyProtection="1">
      <alignment horizontal="center" vertical="top" wrapText="1"/>
    </xf>
    <xf numFmtId="2" fontId="31" fillId="0" borderId="14" xfId="0" applyNumberFormat="1" applyFont="1" applyFill="1" applyBorder="1" applyAlignment="1" applyProtection="1">
      <alignment horizontal="center" vertical="top" wrapText="1"/>
    </xf>
    <xf numFmtId="2" fontId="31" fillId="0" borderId="32" xfId="0" applyNumberFormat="1" applyFont="1" applyFill="1" applyBorder="1" applyAlignment="1" applyProtection="1">
      <alignment horizontal="center" vertical="top" wrapText="1"/>
    </xf>
    <xf numFmtId="2" fontId="31" fillId="0" borderId="23" xfId="0" applyNumberFormat="1" applyFont="1" applyFill="1" applyBorder="1" applyAlignment="1" applyProtection="1">
      <alignment horizontal="center" vertical="top" wrapText="1"/>
    </xf>
    <xf numFmtId="2" fontId="31" fillId="0" borderId="3" xfId="0" applyNumberFormat="1" applyFont="1" applyFill="1" applyBorder="1" applyAlignment="1" applyProtection="1">
      <alignment horizontal="center" vertical="top" wrapText="1"/>
      <protection locked="0"/>
    </xf>
    <xf numFmtId="0" fontId="33" fillId="0" borderId="5" xfId="0" applyFont="1" applyFill="1" applyBorder="1" applyAlignment="1" applyProtection="1">
      <alignment horizontal="left" vertical="top" wrapText="1"/>
      <protection locked="0"/>
    </xf>
    <xf numFmtId="2" fontId="33" fillId="0" borderId="5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0" fontId="31" fillId="0" borderId="5" xfId="0" applyFont="1" applyFill="1" applyBorder="1" applyAlignment="1" applyProtection="1">
      <alignment vertical="top" wrapText="1"/>
      <protection locked="0"/>
    </xf>
    <xf numFmtId="2" fontId="31" fillId="0" borderId="38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Border="1"/>
    <xf numFmtId="0" fontId="31" fillId="0" borderId="19" xfId="0" applyFont="1" applyFill="1" applyBorder="1" applyAlignment="1">
      <alignment vertical="top" wrapText="1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5" fillId="0" borderId="0" xfId="0" applyFont="1" applyFill="1" applyBorder="1"/>
    <xf numFmtId="2" fontId="31" fillId="0" borderId="35" xfId="0" applyNumberFormat="1" applyFont="1" applyFill="1" applyBorder="1" applyAlignment="1" applyProtection="1">
      <alignment horizontal="center" vertical="top" wrapText="1"/>
      <protection locked="0"/>
    </xf>
    <xf numFmtId="0" fontId="29" fillId="0" borderId="0" xfId="0" applyFont="1" applyBorder="1"/>
    <xf numFmtId="2" fontId="25" fillId="0" borderId="0" xfId="0" applyNumberFormat="1" applyFont="1" applyFill="1" applyBorder="1"/>
    <xf numFmtId="0" fontId="28" fillId="0" borderId="0" xfId="0" applyFont="1" applyFill="1" applyBorder="1"/>
    <xf numFmtId="2" fontId="25" fillId="0" borderId="0" xfId="0" applyNumberFormat="1" applyFont="1" applyFill="1" applyBorder="1" applyAlignment="1">
      <alignment vertical="top"/>
    </xf>
    <xf numFmtId="0" fontId="25" fillId="0" borderId="0" xfId="0" applyFont="1" applyFill="1" applyBorder="1" applyAlignment="1">
      <alignment wrapText="1"/>
    </xf>
    <xf numFmtId="0" fontId="31" fillId="0" borderId="17" xfId="0" applyFont="1" applyFill="1" applyBorder="1" applyAlignment="1" applyProtection="1">
      <alignment horizontal="center" vertical="top" wrapText="1"/>
      <protection locked="0"/>
    </xf>
    <xf numFmtId="0" fontId="32" fillId="0" borderId="50" xfId="0" applyFont="1" applyFill="1" applyBorder="1" applyAlignment="1" applyProtection="1">
      <alignment horizontal="center" vertical="top"/>
      <protection locked="0"/>
    </xf>
    <xf numFmtId="2" fontId="31" fillId="0" borderId="46" xfId="0" applyNumberFormat="1" applyFont="1" applyFill="1" applyBorder="1" applyAlignment="1" applyProtection="1">
      <alignment horizontal="center" wrapText="1"/>
    </xf>
    <xf numFmtId="2" fontId="31" fillId="0" borderId="7" xfId="0" applyNumberFormat="1" applyFont="1" applyFill="1" applyBorder="1" applyAlignment="1" applyProtection="1">
      <alignment horizontal="center" vertical="top" wrapText="1"/>
    </xf>
    <xf numFmtId="2" fontId="31" fillId="0" borderId="21" xfId="0" applyNumberFormat="1" applyFont="1" applyFill="1" applyBorder="1" applyAlignment="1" applyProtection="1">
      <alignment horizontal="center" vertical="top" wrapText="1"/>
    </xf>
    <xf numFmtId="2" fontId="31" fillId="0" borderId="46" xfId="0" applyNumberFormat="1" applyFont="1" applyFill="1" applyBorder="1" applyAlignment="1" applyProtection="1">
      <alignment horizontal="center" vertical="top" wrapText="1"/>
    </xf>
    <xf numFmtId="2" fontId="31" fillId="0" borderId="46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1" xfId="0" applyNumberFormat="1" applyFont="1" applyFill="1" applyBorder="1" applyAlignment="1" applyProtection="1">
      <alignment horizontal="center" vertical="top" wrapText="1"/>
      <protection locked="0"/>
    </xf>
    <xf numFmtId="2" fontId="31" fillId="0" borderId="7" xfId="0" applyNumberFormat="1" applyFont="1" applyFill="1" applyBorder="1" applyAlignment="1" applyProtection="1">
      <alignment horizontal="center" vertical="top" wrapText="1"/>
      <protection locked="0"/>
    </xf>
    <xf numFmtId="2" fontId="33" fillId="0" borderId="46" xfId="0" applyNumberFormat="1" applyFont="1" applyFill="1" applyBorder="1" applyAlignment="1" applyProtection="1">
      <alignment horizontal="center" vertical="top" wrapText="1"/>
    </xf>
    <xf numFmtId="2" fontId="33" fillId="0" borderId="18" xfId="0" applyNumberFormat="1" applyFont="1" applyFill="1" applyBorder="1" applyAlignment="1" applyProtection="1">
      <alignment horizontal="center" vertical="top" wrapText="1"/>
    </xf>
    <xf numFmtId="2" fontId="33" fillId="0" borderId="21" xfId="0" applyNumberFormat="1" applyFont="1" applyFill="1" applyBorder="1" applyAlignment="1" applyProtection="1">
      <alignment horizontal="center" vertical="top" wrapText="1"/>
    </xf>
    <xf numFmtId="2" fontId="33" fillId="0" borderId="46" xfId="0" applyNumberFormat="1" applyFont="1" applyFill="1" applyBorder="1" applyAlignment="1" applyProtection="1">
      <alignment horizontal="center" vertical="top" wrapText="1"/>
      <protection locked="0"/>
    </xf>
    <xf numFmtId="0" fontId="29" fillId="0" borderId="0" xfId="0" applyFont="1" applyBorder="1" applyAlignment="1" applyProtection="1">
      <alignment vertical="top" wrapText="1"/>
      <protection locked="0"/>
    </xf>
    <xf numFmtId="0" fontId="33" fillId="0" borderId="19" xfId="0" applyFont="1" applyFill="1" applyBorder="1" applyAlignment="1" applyProtection="1">
      <alignment horizontal="left" vertical="top" wrapText="1"/>
      <protection locked="0"/>
    </xf>
    <xf numFmtId="2" fontId="33" fillId="0" borderId="19" xfId="0" applyNumberFormat="1" applyFont="1" applyFill="1" applyBorder="1" applyAlignment="1" applyProtection="1">
      <alignment horizontal="center" vertical="top" wrapText="1"/>
      <protection locked="0"/>
    </xf>
    <xf numFmtId="2" fontId="33" fillId="0" borderId="21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left" vertical="top" wrapText="1"/>
      <protection locked="0"/>
    </xf>
    <xf numFmtId="0" fontId="25" fillId="0" borderId="28" xfId="0" applyFont="1" applyFill="1" applyBorder="1"/>
    <xf numFmtId="0" fontId="31" fillId="0" borderId="6" xfId="0" applyFont="1" applyFill="1" applyBorder="1" applyAlignment="1" applyProtection="1">
      <alignment horizontal="left" vertical="top" wrapText="1"/>
      <protection locked="0"/>
    </xf>
    <xf numFmtId="0" fontId="31" fillId="0" borderId="17" xfId="0" applyFont="1" applyFill="1" applyBorder="1" applyAlignment="1" applyProtection="1">
      <alignment horizontal="left" vertical="top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0" fontId="31" fillId="0" borderId="20" xfId="0" applyFont="1" applyFill="1" applyBorder="1" applyAlignment="1" applyProtection="1">
      <alignment vertical="top" wrapText="1"/>
      <protection locked="0"/>
    </xf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31" fillId="0" borderId="12" xfId="0" applyFont="1" applyFill="1" applyBorder="1" applyAlignment="1" applyProtection="1">
      <alignment vertical="top" wrapText="1"/>
      <protection locked="0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>
      <alignment horizontal="center" vertical="top" wrapText="1"/>
    </xf>
    <xf numFmtId="49" fontId="31" fillId="0" borderId="6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4" xfId="0" applyFont="1" applyFill="1" applyBorder="1" applyAlignment="1" applyProtection="1">
      <alignment vertical="top" wrapText="1"/>
      <protection locked="0"/>
    </xf>
    <xf numFmtId="0" fontId="0" fillId="0" borderId="19" xfId="0" applyBorder="1" applyAlignment="1">
      <alignment vertical="top" wrapText="1"/>
    </xf>
    <xf numFmtId="0" fontId="32" fillId="0" borderId="19" xfId="0" applyFont="1" applyFill="1" applyBorder="1" applyAlignment="1">
      <alignment horizontal="center" vertical="top" wrapText="1"/>
    </xf>
    <xf numFmtId="0" fontId="31" fillId="0" borderId="19" xfId="0" applyFont="1" applyFill="1" applyBorder="1" applyAlignment="1" applyProtection="1">
      <alignment vertical="top" wrapText="1"/>
      <protection locked="0"/>
    </xf>
    <xf numFmtId="0" fontId="31" fillId="0" borderId="5" xfId="0" applyFont="1" applyFill="1" applyBorder="1" applyAlignment="1" applyProtection="1">
      <alignment vertical="top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  <protection locked="0"/>
    </xf>
    <xf numFmtId="2" fontId="31" fillId="0" borderId="7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Fill="1" applyAlignment="1">
      <alignment horizontal="center" wrapText="1"/>
    </xf>
    <xf numFmtId="2" fontId="31" fillId="0" borderId="7" xfId="0" applyNumberFormat="1" applyFont="1" applyFill="1" applyBorder="1" applyAlignment="1" applyProtection="1">
      <alignment horizontal="center" vertical="top" wrapText="1"/>
    </xf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31" fillId="0" borderId="37" xfId="0" applyFont="1" applyFill="1" applyBorder="1" applyAlignment="1" applyProtection="1">
      <alignment vertical="top" wrapText="1"/>
      <protection locked="0"/>
    </xf>
    <xf numFmtId="0" fontId="23" fillId="0" borderId="12" xfId="0" applyFont="1" applyFill="1" applyBorder="1" applyAlignment="1">
      <alignment vertical="top" wrapText="1"/>
    </xf>
    <xf numFmtId="49" fontId="31" fillId="0" borderId="6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19" xfId="0" applyNumberFormat="1" applyFont="1" applyFill="1" applyBorder="1" applyAlignment="1" applyProtection="1">
      <alignment horizontal="center" vertical="top" wrapText="1"/>
      <protection locked="0"/>
    </xf>
    <xf numFmtId="0" fontId="31" fillId="0" borderId="6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Alignment="1">
      <alignment vertical="top" wrapText="1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33" fillId="0" borderId="12" xfId="0" applyFont="1" applyFill="1" applyBorder="1" applyAlignment="1">
      <alignment vertical="top" wrapText="1"/>
    </xf>
    <xf numFmtId="0" fontId="31" fillId="0" borderId="12" xfId="0" applyFont="1" applyFill="1" applyBorder="1" applyAlignment="1" applyProtection="1">
      <alignment vertical="top" wrapText="1"/>
      <protection locked="0"/>
    </xf>
    <xf numFmtId="0" fontId="32" fillId="0" borderId="19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2" fontId="31" fillId="0" borderId="3" xfId="0" applyNumberFormat="1" applyFont="1" applyFill="1" applyBorder="1" applyAlignment="1" applyProtection="1">
      <alignment horizontal="center" vertical="top" wrapText="1"/>
    </xf>
    <xf numFmtId="0" fontId="0" fillId="0" borderId="12" xfId="0" applyFill="1" applyBorder="1" applyAlignment="1">
      <alignment vertical="top" wrapText="1"/>
    </xf>
    <xf numFmtId="0" fontId="25" fillId="0" borderId="5" xfId="0" applyFont="1" applyFill="1" applyBorder="1"/>
    <xf numFmtId="0" fontId="31" fillId="0" borderId="50" xfId="0" applyFont="1" applyFill="1" applyBorder="1" applyAlignment="1" applyProtection="1">
      <alignment vertical="top" wrapText="1"/>
      <protection locked="0"/>
    </xf>
    <xf numFmtId="0" fontId="31" fillId="0" borderId="12" xfId="0" applyFont="1" applyFill="1" applyBorder="1" applyAlignment="1">
      <alignment vertical="top" wrapText="1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52" xfId="0" applyFont="1" applyFill="1" applyBorder="1" applyAlignment="1" applyProtection="1">
      <alignment vertical="top" wrapText="1"/>
      <protection locked="0"/>
    </xf>
    <xf numFmtId="49" fontId="33" fillId="0" borderId="37" xfId="0" applyNumberFormat="1" applyFont="1" applyFill="1" applyBorder="1" applyAlignment="1" applyProtection="1">
      <alignment horizontal="center" vertical="top" wrapText="1"/>
      <protection locked="0"/>
    </xf>
    <xf numFmtId="0" fontId="33" fillId="0" borderId="18" xfId="0" applyFont="1" applyFill="1" applyBorder="1" applyAlignment="1" applyProtection="1">
      <alignment vertical="top" wrapText="1"/>
      <protection locked="0"/>
    </xf>
    <xf numFmtId="2" fontId="33" fillId="0" borderId="27" xfId="0" applyNumberFormat="1" applyFont="1" applyFill="1" applyBorder="1" applyAlignment="1" applyProtection="1">
      <alignment horizontal="center" vertical="top" wrapText="1"/>
    </xf>
    <xf numFmtId="0" fontId="33" fillId="0" borderId="24" xfId="0" applyFont="1" applyFill="1" applyBorder="1" applyAlignment="1" applyProtection="1">
      <alignment vertical="top" wrapText="1"/>
      <protection locked="0"/>
    </xf>
    <xf numFmtId="2" fontId="33" fillId="0" borderId="6" xfId="0" applyNumberFormat="1" applyFont="1" applyFill="1" applyBorder="1" applyAlignment="1" applyProtection="1">
      <alignment horizontal="center" vertical="top" wrapText="1"/>
    </xf>
    <xf numFmtId="2" fontId="33" fillId="0" borderId="7" xfId="0" applyNumberFormat="1" applyFont="1" applyFill="1" applyBorder="1" applyAlignment="1" applyProtection="1">
      <alignment horizontal="center" vertical="top" wrapText="1"/>
    </xf>
    <xf numFmtId="0" fontId="33" fillId="0" borderId="25" xfId="0" applyFont="1" applyFill="1" applyBorder="1" applyAlignment="1" applyProtection="1">
      <alignment vertical="top" wrapText="1"/>
      <protection locked="0"/>
    </xf>
    <xf numFmtId="0" fontId="32" fillId="0" borderId="19" xfId="0" applyFont="1" applyBorder="1" applyAlignment="1">
      <alignment vertical="top" wrapText="1"/>
    </xf>
    <xf numFmtId="2" fontId="33" fillId="0" borderId="2" xfId="0" applyNumberFormat="1" applyFont="1" applyFill="1" applyBorder="1" applyAlignment="1" applyProtection="1">
      <alignment horizontal="center" vertical="top" wrapText="1"/>
    </xf>
    <xf numFmtId="0" fontId="31" fillId="0" borderId="40" xfId="0" applyFont="1" applyFill="1" applyBorder="1" applyAlignment="1">
      <alignment vertical="top" wrapText="1"/>
    </xf>
    <xf numFmtId="2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7" xfId="0" applyNumberFormat="1" applyFont="1" applyFill="1" applyBorder="1" applyAlignment="1" applyProtection="1">
      <alignment horizontal="center" vertical="top" wrapText="1"/>
      <protection locked="0"/>
    </xf>
    <xf numFmtId="2" fontId="31" fillId="0" borderId="18" xfId="0" applyNumberFormat="1" applyFont="1" applyFill="1" applyBorder="1" applyAlignment="1" applyProtection="1">
      <alignment horizontal="center" vertical="top" wrapText="1"/>
    </xf>
    <xf numFmtId="0" fontId="31" fillId="0" borderId="5" xfId="0" applyFont="1" applyFill="1" applyBorder="1" applyAlignment="1" applyProtection="1">
      <alignment horizontal="center" vertical="top" wrapText="1"/>
      <protection locked="0"/>
    </xf>
    <xf numFmtId="0" fontId="33" fillId="0" borderId="52" xfId="0" applyFont="1" applyFill="1" applyBorder="1" applyAlignment="1" applyProtection="1">
      <alignment vertical="top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0" fillId="0" borderId="19" xfId="0" applyBorder="1" applyAlignment="1"/>
    <xf numFmtId="0" fontId="31" fillId="0" borderId="37" xfId="0" applyFont="1" applyFill="1" applyBorder="1" applyAlignment="1" applyProtection="1">
      <alignment vertical="top" wrapText="1"/>
      <protection locked="0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31" fillId="0" borderId="27" xfId="0" applyFont="1" applyFill="1" applyBorder="1" applyAlignment="1" applyProtection="1">
      <alignment vertical="top" wrapText="1"/>
      <protection locked="0"/>
    </xf>
    <xf numFmtId="0" fontId="33" fillId="0" borderId="32" xfId="0" applyFont="1" applyFill="1" applyBorder="1" applyAlignment="1" applyProtection="1">
      <alignment vertical="top" wrapText="1"/>
      <protection locked="0"/>
    </xf>
    <xf numFmtId="0" fontId="13" fillId="0" borderId="2" xfId="0" applyFont="1" applyFill="1" applyBorder="1" applyAlignment="1" applyProtection="1">
      <alignment vertical="top" wrapText="1"/>
      <protection locked="0"/>
    </xf>
    <xf numFmtId="0" fontId="13" fillId="10" borderId="2" xfId="0" applyFont="1" applyFill="1" applyBorder="1" applyAlignment="1" applyProtection="1">
      <alignment horizontal="center" vertical="center" wrapText="1"/>
      <protection locked="0"/>
    </xf>
    <xf numFmtId="2" fontId="13" fillId="10" borderId="2" xfId="0" applyNumberFormat="1" applyFont="1" applyFill="1" applyBorder="1" applyAlignment="1" applyProtection="1">
      <alignment horizontal="center" vertical="top" wrapText="1"/>
    </xf>
    <xf numFmtId="2" fontId="13" fillId="10" borderId="3" xfId="0" applyNumberFormat="1" applyFont="1" applyFill="1" applyBorder="1" applyAlignment="1" applyProtection="1">
      <alignment horizontal="center" vertical="top" wrapText="1"/>
    </xf>
    <xf numFmtId="2" fontId="15" fillId="10" borderId="2" xfId="0" applyNumberFormat="1" applyFont="1" applyFill="1" applyBorder="1" applyAlignment="1" applyProtection="1">
      <alignment horizontal="center" vertical="top" wrapText="1"/>
    </xf>
    <xf numFmtId="2" fontId="15" fillId="10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10" borderId="2" xfId="0" applyNumberFormat="1" applyFont="1" applyFill="1" applyBorder="1" applyAlignment="1" applyProtection="1">
      <alignment horizontal="center" vertical="center" wrapText="1"/>
      <protection locked="0"/>
    </xf>
    <xf numFmtId="2" fontId="15" fillId="10" borderId="2" xfId="0" applyNumberFormat="1" applyFont="1" applyFill="1" applyBorder="1" applyAlignment="1">
      <alignment horizontal="center" vertical="center" wrapText="1"/>
    </xf>
    <xf numFmtId="2" fontId="13" fillId="10" borderId="2" xfId="0" applyNumberFormat="1" applyFont="1" applyFill="1" applyBorder="1" applyAlignment="1" applyProtection="1">
      <alignment horizontal="center" vertical="top" wrapText="1"/>
      <protection locked="0"/>
    </xf>
    <xf numFmtId="0" fontId="13" fillId="10" borderId="2" xfId="0" applyFont="1" applyFill="1" applyBorder="1" applyAlignment="1" applyProtection="1">
      <alignment horizontal="center" vertical="top" wrapText="1"/>
      <protection locked="0"/>
    </xf>
    <xf numFmtId="0" fontId="13" fillId="10" borderId="2" xfId="0" applyFont="1" applyFill="1" applyBorder="1" applyAlignment="1" applyProtection="1">
      <alignment vertical="top" wrapText="1"/>
      <protection locked="0"/>
    </xf>
    <xf numFmtId="0" fontId="0" fillId="10" borderId="0" xfId="0" applyFill="1"/>
    <xf numFmtId="0" fontId="13" fillId="10" borderId="2" xfId="0" applyFont="1" applyFill="1" applyBorder="1" applyAlignment="1" applyProtection="1">
      <alignment horizontal="left" vertical="top" wrapText="1"/>
      <protection locked="0"/>
    </xf>
    <xf numFmtId="0" fontId="13" fillId="10" borderId="2" xfId="0" applyFont="1" applyFill="1" applyBorder="1" applyAlignment="1">
      <alignment vertical="center" wrapText="1"/>
    </xf>
    <xf numFmtId="0" fontId="13" fillId="10" borderId="2" xfId="0" applyFont="1" applyFill="1" applyBorder="1" applyAlignment="1" applyProtection="1">
      <alignment horizontal="left" vertical="center" wrapText="1"/>
      <protection locked="0"/>
    </xf>
    <xf numFmtId="49" fontId="13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10" borderId="2" xfId="0" applyFont="1" applyFill="1" applyBorder="1" applyAlignment="1">
      <alignment horizontal="left" vertical="center" wrapText="1"/>
    </xf>
    <xf numFmtId="0" fontId="13" fillId="11" borderId="2" xfId="0" applyFont="1" applyFill="1" applyBorder="1" applyAlignment="1" applyProtection="1">
      <alignment horizontal="center" vertical="top" wrapText="1"/>
      <protection locked="0"/>
    </xf>
    <xf numFmtId="0" fontId="13" fillId="11" borderId="2" xfId="0" applyFont="1" applyFill="1" applyBorder="1" applyAlignment="1" applyProtection="1">
      <alignment horizontal="left" vertical="top" wrapText="1"/>
      <protection locked="0"/>
    </xf>
    <xf numFmtId="0" fontId="13" fillId="11" borderId="2" xfId="0" applyFont="1" applyFill="1" applyBorder="1" applyAlignment="1" applyProtection="1">
      <alignment vertical="top" wrapText="1"/>
      <protection locked="0"/>
    </xf>
    <xf numFmtId="2" fontId="13" fillId="11" borderId="2" xfId="0" applyNumberFormat="1" applyFont="1" applyFill="1" applyBorder="1" applyAlignment="1" applyProtection="1">
      <alignment horizontal="center" vertical="top" wrapText="1"/>
    </xf>
    <xf numFmtId="0" fontId="14" fillId="11" borderId="2" xfId="0" applyFont="1" applyFill="1" applyBorder="1" applyAlignment="1" applyProtection="1">
      <alignment vertical="top" wrapText="1"/>
      <protection locked="0"/>
    </xf>
    <xf numFmtId="2" fontId="22" fillId="11" borderId="2" xfId="0" applyNumberFormat="1" applyFont="1" applyFill="1" applyBorder="1" applyAlignment="1" applyProtection="1">
      <alignment horizontal="center" vertical="top" wrapText="1"/>
    </xf>
    <xf numFmtId="0" fontId="13" fillId="11" borderId="2" xfId="0" applyFont="1" applyFill="1" applyBorder="1" applyAlignment="1" applyProtection="1">
      <alignment horizontal="center" vertical="top" wrapText="1"/>
      <protection locked="0"/>
    </xf>
    <xf numFmtId="2" fontId="13" fillId="10" borderId="54" xfId="0" applyNumberFormat="1" applyFont="1" applyFill="1" applyBorder="1" applyAlignment="1" applyProtection="1">
      <alignment horizontal="center" vertical="top" wrapText="1"/>
    </xf>
    <xf numFmtId="2" fontId="13" fillId="10" borderId="14" xfId="0" applyNumberFormat="1" applyFont="1" applyFill="1" applyBorder="1" applyAlignment="1" applyProtection="1">
      <alignment horizontal="center" vertical="top" wrapText="1"/>
    </xf>
    <xf numFmtId="2" fontId="13" fillId="11" borderId="54" xfId="0" applyNumberFormat="1" applyFont="1" applyFill="1" applyBorder="1" applyAlignment="1" applyProtection="1">
      <alignment horizontal="center" vertical="top" wrapText="1"/>
    </xf>
    <xf numFmtId="2" fontId="22" fillId="11" borderId="54" xfId="0" applyNumberFormat="1" applyFont="1" applyFill="1" applyBorder="1" applyAlignment="1" applyProtection="1">
      <alignment horizontal="center" vertical="top" wrapText="1"/>
    </xf>
    <xf numFmtId="2" fontId="15" fillId="10" borderId="54" xfId="0" applyNumberFormat="1" applyFont="1" applyFill="1" applyBorder="1" applyAlignment="1" applyProtection="1">
      <alignment horizontal="center" vertical="top" wrapText="1"/>
    </xf>
    <xf numFmtId="2" fontId="15" fillId="10" borderId="54" xfId="0" applyNumberFormat="1" applyFont="1" applyFill="1" applyBorder="1" applyAlignment="1" applyProtection="1">
      <alignment horizontal="center" vertical="top" wrapText="1"/>
      <protection locked="0"/>
    </xf>
    <xf numFmtId="2" fontId="15" fillId="10" borderId="54" xfId="0" applyNumberFormat="1" applyFont="1" applyFill="1" applyBorder="1" applyAlignment="1" applyProtection="1">
      <alignment horizontal="center" vertical="center" wrapText="1"/>
      <protection locked="0"/>
    </xf>
    <xf numFmtId="2" fontId="15" fillId="10" borderId="54" xfId="0" applyNumberFormat="1" applyFont="1" applyFill="1" applyBorder="1" applyAlignment="1">
      <alignment horizontal="center" vertical="center" wrapText="1"/>
    </xf>
    <xf numFmtId="2" fontId="13" fillId="10" borderId="54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54" xfId="0" applyFont="1" applyFill="1" applyBorder="1" applyAlignment="1" applyProtection="1">
      <alignment horizontal="center" vertical="top" wrapText="1"/>
      <protection locked="0"/>
    </xf>
    <xf numFmtId="0" fontId="0" fillId="11" borderId="0" xfId="0" applyFill="1"/>
    <xf numFmtId="0" fontId="13" fillId="11" borderId="4" xfId="0" applyFont="1" applyFill="1" applyBorder="1" applyAlignment="1" applyProtection="1">
      <alignment horizontal="center" vertical="top" wrapText="1"/>
      <protection locked="0"/>
    </xf>
    <xf numFmtId="0" fontId="14" fillId="11" borderId="4" xfId="0" applyFont="1" applyFill="1" applyBorder="1" applyAlignment="1" applyProtection="1">
      <alignment vertical="top" wrapText="1"/>
      <protection locked="0"/>
    </xf>
    <xf numFmtId="2" fontId="13" fillId="11" borderId="4" xfId="0" applyNumberFormat="1" applyFont="1" applyFill="1" applyBorder="1" applyAlignment="1" applyProtection="1">
      <alignment horizontal="center" vertical="top" wrapText="1"/>
    </xf>
    <xf numFmtId="2" fontId="13" fillId="11" borderId="32" xfId="0" applyNumberFormat="1" applyFont="1" applyFill="1" applyBorder="1" applyAlignment="1" applyProtection="1">
      <alignment horizontal="center" vertical="top" wrapText="1"/>
    </xf>
    <xf numFmtId="0" fontId="13" fillId="11" borderId="4" xfId="0" applyFont="1" applyFill="1" applyBorder="1" applyAlignment="1" applyProtection="1">
      <alignment horizontal="left" vertical="top" wrapText="1"/>
      <protection locked="0"/>
    </xf>
    <xf numFmtId="0" fontId="13" fillId="11" borderId="3" xfId="0" applyFont="1" applyFill="1" applyBorder="1" applyAlignment="1" applyProtection="1">
      <alignment vertical="top" wrapText="1"/>
      <protection locked="0"/>
    </xf>
    <xf numFmtId="0" fontId="13" fillId="11" borderId="2" xfId="0" applyFont="1" applyFill="1" applyBorder="1" applyAlignment="1" applyProtection="1">
      <alignment horizontal="center" vertical="top" wrapText="1"/>
      <protection locked="0"/>
    </xf>
    <xf numFmtId="0" fontId="13" fillId="11" borderId="2" xfId="0" applyFont="1" applyFill="1" applyBorder="1" applyAlignment="1" applyProtection="1">
      <alignment horizontal="left" vertical="top" wrapText="1"/>
      <protection locked="0"/>
    </xf>
    <xf numFmtId="0" fontId="13" fillId="11" borderId="2" xfId="0" applyFont="1" applyFill="1" applyBorder="1" applyAlignment="1" applyProtection="1">
      <alignment vertical="top" wrapText="1"/>
      <protection locked="0"/>
    </xf>
    <xf numFmtId="2" fontId="15" fillId="11" borderId="2" xfId="0" applyNumberFormat="1" applyFont="1" applyFill="1" applyBorder="1" applyAlignment="1" applyProtection="1">
      <alignment horizontal="center" vertical="top" wrapText="1"/>
    </xf>
    <xf numFmtId="2" fontId="15" fillId="11" borderId="54" xfId="0" applyNumberFormat="1" applyFont="1" applyFill="1" applyBorder="1" applyAlignment="1" applyProtection="1">
      <alignment horizontal="center" vertical="top" wrapText="1"/>
    </xf>
    <xf numFmtId="0" fontId="22" fillId="11" borderId="2" xfId="0" applyFont="1" applyFill="1" applyBorder="1" applyAlignment="1" applyProtection="1">
      <alignment vertical="top" wrapText="1"/>
      <protection locked="0"/>
    </xf>
    <xf numFmtId="49" fontId="13" fillId="11" borderId="2" xfId="0" applyNumberFormat="1" applyFont="1" applyFill="1" applyBorder="1" applyAlignment="1" applyProtection="1">
      <alignment horizontal="center" vertical="top" wrapText="1"/>
      <protection locked="0"/>
    </xf>
    <xf numFmtId="2" fontId="24" fillId="11" borderId="2" xfId="0" applyNumberFormat="1" applyFont="1" applyFill="1" applyBorder="1" applyAlignment="1" applyProtection="1">
      <alignment horizontal="center" vertical="top" wrapText="1"/>
    </xf>
    <xf numFmtId="2" fontId="24" fillId="11" borderId="54" xfId="0" applyNumberFormat="1" applyFont="1" applyFill="1" applyBorder="1" applyAlignment="1" applyProtection="1">
      <alignment horizontal="center" vertical="top" wrapText="1"/>
    </xf>
    <xf numFmtId="2" fontId="16" fillId="11" borderId="2" xfId="0" applyNumberFormat="1" applyFont="1" applyFill="1" applyBorder="1" applyAlignment="1" applyProtection="1">
      <alignment horizontal="center" vertical="top" wrapText="1"/>
      <protection locked="0"/>
    </xf>
    <xf numFmtId="2" fontId="16" fillId="11" borderId="54" xfId="0" applyNumberFormat="1" applyFont="1" applyFill="1" applyBorder="1" applyAlignment="1" applyProtection="1">
      <alignment horizontal="center" vertical="top" wrapText="1"/>
      <protection locked="0"/>
    </xf>
    <xf numFmtId="2" fontId="15" fillId="11" borderId="2" xfId="0" applyNumberFormat="1" applyFont="1" applyFill="1" applyBorder="1" applyAlignment="1" applyProtection="1">
      <alignment horizontal="center" vertical="top" wrapText="1"/>
      <protection locked="0"/>
    </xf>
    <xf numFmtId="2" fontId="15" fillId="11" borderId="54" xfId="0" applyNumberFormat="1" applyFont="1" applyFill="1" applyBorder="1" applyAlignment="1" applyProtection="1">
      <alignment horizontal="center" vertical="top" wrapText="1"/>
      <protection locked="0"/>
    </xf>
    <xf numFmtId="2" fontId="1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2" xfId="0" applyFont="1" applyFill="1" applyBorder="1" applyAlignment="1" applyProtection="1">
      <alignment vertical="top" wrapText="1"/>
      <protection locked="0"/>
    </xf>
    <xf numFmtId="2" fontId="13" fillId="12" borderId="2" xfId="0" applyNumberFormat="1" applyFont="1" applyFill="1" applyBorder="1" applyAlignment="1" applyProtection="1">
      <alignment horizontal="center" vertical="top" wrapText="1"/>
    </xf>
    <xf numFmtId="2" fontId="13" fillId="12" borderId="54" xfId="0" applyNumberFormat="1" applyFont="1" applyFill="1" applyBorder="1" applyAlignment="1" applyProtection="1">
      <alignment horizontal="center" vertical="top" wrapText="1"/>
    </xf>
    <xf numFmtId="0" fontId="0" fillId="12" borderId="0" xfId="0" applyFill="1"/>
    <xf numFmtId="0" fontId="14" fillId="12" borderId="2" xfId="0" applyFont="1" applyFill="1" applyBorder="1" applyAlignment="1" applyProtection="1">
      <alignment vertical="top" wrapText="1"/>
      <protection locked="0"/>
    </xf>
    <xf numFmtId="0" fontId="22" fillId="12" borderId="3" xfId="0" applyFont="1" applyFill="1" applyBorder="1" applyAlignment="1" applyProtection="1">
      <alignment vertical="top" wrapText="1"/>
      <protection locked="0"/>
    </xf>
    <xf numFmtId="2" fontId="22" fillId="12" borderId="2" xfId="0" applyNumberFormat="1" applyFont="1" applyFill="1" applyBorder="1" applyAlignment="1" applyProtection="1">
      <alignment horizontal="center" vertical="top" wrapText="1"/>
    </xf>
    <xf numFmtId="2" fontId="22" fillId="12" borderId="54" xfId="0" applyNumberFormat="1" applyFont="1" applyFill="1" applyBorder="1" applyAlignment="1" applyProtection="1">
      <alignment horizontal="center" vertical="top" wrapText="1"/>
    </xf>
    <xf numFmtId="0" fontId="23" fillId="12" borderId="0" xfId="0" applyFont="1" applyFill="1"/>
    <xf numFmtId="0" fontId="13" fillId="12" borderId="2" xfId="0" applyFont="1" applyFill="1" applyBorder="1" applyAlignment="1" applyProtection="1">
      <alignment horizontal="center" vertical="top" wrapText="1"/>
      <protection locked="0"/>
    </xf>
    <xf numFmtId="0" fontId="13" fillId="12" borderId="2" xfId="0" applyFont="1" applyFill="1" applyBorder="1" applyAlignment="1" applyProtection="1">
      <alignment horizontal="left" vertical="top" wrapText="1"/>
      <protection locked="0"/>
    </xf>
    <xf numFmtId="0" fontId="0" fillId="13" borderId="0" xfId="0" applyFill="1"/>
    <xf numFmtId="0" fontId="13" fillId="13" borderId="3" xfId="0" applyFont="1" applyFill="1" applyBorder="1" applyAlignment="1" applyProtection="1">
      <alignment horizontal="center" vertical="center" wrapText="1"/>
      <protection locked="0"/>
    </xf>
    <xf numFmtId="2" fontId="15" fillId="13" borderId="5" xfId="0" applyNumberFormat="1" applyFont="1" applyFill="1" applyBorder="1"/>
    <xf numFmtId="0" fontId="0" fillId="0" borderId="12" xfId="0" applyBorder="1" applyAlignment="1">
      <alignment vertical="top" wrapText="1"/>
    </xf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0" fillId="0" borderId="37" xfId="0" applyBorder="1" applyAlignment="1">
      <alignment horizontal="center" vertical="top" wrapText="1"/>
    </xf>
    <xf numFmtId="0" fontId="32" fillId="0" borderId="40" xfId="0" applyFont="1" applyFill="1" applyBorder="1" applyAlignment="1">
      <alignment horizontal="center" vertical="top" wrapText="1"/>
    </xf>
    <xf numFmtId="0" fontId="31" fillId="0" borderId="37" xfId="0" applyFont="1" applyFill="1" applyBorder="1" applyAlignment="1" applyProtection="1">
      <alignment horizontal="center" vertical="top" wrapText="1"/>
      <protection locked="0"/>
    </xf>
    <xf numFmtId="0" fontId="0" fillId="0" borderId="19" xfId="0" applyFill="1" applyBorder="1" applyAlignment="1">
      <alignment vertical="top" wrapText="1"/>
    </xf>
    <xf numFmtId="2" fontId="31" fillId="0" borderId="6" xfId="0" applyNumberFormat="1" applyFont="1" applyFill="1" applyBorder="1" applyAlignment="1" applyProtection="1">
      <alignment horizontal="center" vertical="top" wrapText="1"/>
    </xf>
    <xf numFmtId="2" fontId="31" fillId="0" borderId="12" xfId="0" applyNumberFormat="1" applyFont="1" applyFill="1" applyBorder="1" applyAlignment="1" applyProtection="1">
      <alignment horizontal="center" vertical="top" wrapText="1"/>
    </xf>
    <xf numFmtId="2" fontId="31" fillId="0" borderId="24" xfId="0" applyNumberFormat="1" applyFont="1" applyFill="1" applyBorder="1" applyAlignment="1" applyProtection="1">
      <alignment horizontal="center" vertical="top" wrapText="1"/>
    </xf>
    <xf numFmtId="0" fontId="0" fillId="0" borderId="40" xfId="0" applyFill="1" applyBorder="1" applyAlignment="1">
      <alignment horizontal="center" vertical="top" wrapText="1"/>
    </xf>
    <xf numFmtId="0" fontId="13" fillId="10" borderId="3" xfId="0" applyFont="1" applyFill="1" applyBorder="1" applyAlignment="1" applyProtection="1">
      <alignment horizontal="left" vertical="center" wrapText="1"/>
      <protection locked="0"/>
    </xf>
    <xf numFmtId="0" fontId="13" fillId="10" borderId="27" xfId="0" applyFont="1" applyFill="1" applyBorder="1" applyAlignment="1" applyProtection="1">
      <alignment horizontal="left" vertical="center" wrapText="1"/>
      <protection locked="0"/>
    </xf>
    <xf numFmtId="0" fontId="13" fillId="10" borderId="4" xfId="0" applyFont="1" applyFill="1" applyBorder="1" applyAlignment="1" applyProtection="1">
      <alignment horizontal="left" vertical="center" wrapText="1"/>
      <protection locked="0"/>
    </xf>
    <xf numFmtId="49" fontId="13" fillId="10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10" borderId="27" xfId="0" applyNumberFormat="1" applyFont="1" applyFill="1" applyBorder="1" applyAlignment="1" applyProtection="1">
      <alignment horizontal="center" vertical="center" wrapText="1"/>
      <protection locked="0"/>
    </xf>
    <xf numFmtId="49" fontId="13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11" borderId="2" xfId="0" applyFont="1" applyFill="1" applyBorder="1" applyAlignment="1" applyProtection="1">
      <alignment horizontal="center" vertical="top" wrapText="1"/>
      <protection locked="0"/>
    </xf>
    <xf numFmtId="0" fontId="13" fillId="11" borderId="2" xfId="0" applyFont="1" applyFill="1" applyBorder="1" applyAlignment="1" applyProtection="1">
      <alignment vertical="top" wrapText="1"/>
      <protection locked="0"/>
    </xf>
    <xf numFmtId="49" fontId="13" fillId="11" borderId="2" xfId="0" applyNumberFormat="1" applyFont="1" applyFill="1" applyBorder="1" applyAlignment="1" applyProtection="1">
      <alignment horizontal="center" vertical="top" wrapText="1"/>
      <protection locked="0"/>
    </xf>
    <xf numFmtId="49" fontId="13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12" borderId="2" xfId="0" applyFont="1" applyFill="1" applyBorder="1" applyAlignment="1" applyProtection="1">
      <alignment horizontal="center" vertical="top" wrapText="1"/>
      <protection locked="0"/>
    </xf>
    <xf numFmtId="0" fontId="13" fillId="12" borderId="2" xfId="0" applyFont="1" applyFill="1" applyBorder="1" applyAlignment="1" applyProtection="1">
      <alignment horizontal="left" vertical="top" wrapText="1"/>
      <protection locked="0"/>
    </xf>
    <xf numFmtId="0" fontId="13" fillId="11" borderId="2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2" fontId="31" fillId="0" borderId="3" xfId="0" applyNumberFormat="1" applyFont="1" applyFill="1" applyBorder="1" applyAlignment="1" applyProtection="1">
      <alignment horizontal="center" vertical="top" wrapText="1"/>
      <protection locked="0"/>
    </xf>
    <xf numFmtId="0" fontId="0" fillId="0" borderId="36" xfId="0" applyBorder="1" applyAlignment="1">
      <alignment horizontal="center" vertical="top" wrapText="1"/>
    </xf>
    <xf numFmtId="2" fontId="31" fillId="0" borderId="6" xfId="0" applyNumberFormat="1" applyFont="1" applyFill="1" applyBorder="1" applyAlignment="1" applyProtection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2" fontId="31" fillId="0" borderId="7" xfId="0" applyNumberFormat="1" applyFont="1" applyFill="1" applyBorder="1" applyAlignment="1" applyProtection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2" fontId="31" fillId="0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/>
    <xf numFmtId="2" fontId="31" fillId="0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 applyAlignment="1"/>
    <xf numFmtId="2" fontId="31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0" borderId="50" xfId="0" applyBorder="1" applyAlignment="1">
      <alignment horizontal="center" vertical="top" wrapText="1"/>
    </xf>
    <xf numFmtId="2" fontId="31" fillId="0" borderId="13" xfId="0" applyNumberFormat="1" applyFont="1" applyFill="1" applyBorder="1" applyAlignment="1" applyProtection="1">
      <alignment horizontal="center" vertical="top" wrapText="1"/>
    </xf>
    <xf numFmtId="2" fontId="31" fillId="0" borderId="12" xfId="0" applyNumberFormat="1" applyFont="1" applyFill="1" applyBorder="1" applyAlignment="1" applyProtection="1">
      <alignment horizontal="center" vertical="top" wrapText="1"/>
    </xf>
    <xf numFmtId="2" fontId="31" fillId="0" borderId="3" xfId="0" applyNumberFormat="1" applyFont="1" applyFill="1" applyBorder="1" applyAlignment="1" applyProtection="1">
      <alignment horizontal="center" vertical="top" wrapText="1"/>
    </xf>
    <xf numFmtId="2" fontId="31" fillId="0" borderId="24" xfId="0" applyNumberFormat="1" applyFont="1" applyFill="1" applyBorder="1" applyAlignment="1" applyProtection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49" fontId="31" fillId="0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1" fillId="0" borderId="6" xfId="0" applyFont="1" applyFill="1" applyBorder="1" applyAlignment="1" applyProtection="1">
      <alignment vertical="top" wrapText="1"/>
      <protection locked="0"/>
    </xf>
    <xf numFmtId="49" fontId="31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16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3" xfId="0" applyFont="1" applyFill="1" applyBorder="1" applyAlignment="1" applyProtection="1">
      <alignment vertical="top" wrapText="1"/>
      <protection locked="0"/>
    </xf>
    <xf numFmtId="0" fontId="31" fillId="0" borderId="30" xfId="0" applyFont="1" applyFill="1" applyBorder="1" applyAlignment="1" applyProtection="1">
      <alignment vertical="top" wrapText="1"/>
      <protection locked="0"/>
    </xf>
    <xf numFmtId="0" fontId="31" fillId="0" borderId="51" xfId="0" applyFont="1" applyFill="1" applyBorder="1" applyAlignment="1" applyProtection="1">
      <alignment vertical="top" wrapText="1"/>
      <protection locked="0"/>
    </xf>
    <xf numFmtId="0" fontId="0" fillId="0" borderId="12" xfId="0" applyBorder="1" applyAlignment="1">
      <alignment horizontal="center" vertical="top" wrapText="1"/>
    </xf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49" fontId="33" fillId="0" borderId="6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2" xfId="0" applyFont="1" applyFill="1" applyBorder="1" applyAlignment="1">
      <alignment horizontal="center" vertical="top" wrapText="1"/>
    </xf>
    <xf numFmtId="0" fontId="23" fillId="0" borderId="19" xfId="0" applyFont="1" applyFill="1" applyBorder="1" applyAlignment="1">
      <alignment horizontal="center" vertical="top" wrapText="1"/>
    </xf>
    <xf numFmtId="164" fontId="31" fillId="0" borderId="6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2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31" fillId="0" borderId="6" xfId="0" applyFont="1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left" vertical="top" wrapText="1"/>
    </xf>
    <xf numFmtId="0" fontId="0" fillId="0" borderId="40" xfId="0" applyFill="1" applyBorder="1" applyAlignment="1">
      <alignment horizontal="left" vertical="top" wrapText="1"/>
    </xf>
    <xf numFmtId="49" fontId="31" fillId="0" borderId="42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26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1" xfId="0" applyFont="1" applyFill="1" applyBorder="1" applyAlignment="1" applyProtection="1">
      <alignment vertical="top" wrapText="1"/>
      <protection locked="0"/>
    </xf>
    <xf numFmtId="0" fontId="31" fillId="0" borderId="43" xfId="0" applyFont="1" applyFill="1" applyBorder="1" applyAlignment="1" applyProtection="1">
      <alignment vertical="top" wrapText="1"/>
      <protection locked="0"/>
    </xf>
    <xf numFmtId="0" fontId="31" fillId="0" borderId="44" xfId="0" applyFont="1" applyFill="1" applyBorder="1" applyAlignment="1" applyProtection="1">
      <alignment vertical="top" wrapText="1"/>
      <protection locked="0"/>
    </xf>
    <xf numFmtId="49" fontId="31" fillId="0" borderId="15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0" xfId="0" applyFont="1" applyFill="1" applyBorder="1" applyAlignment="1" applyProtection="1">
      <alignment vertical="top" wrapText="1"/>
      <protection locked="0"/>
    </xf>
    <xf numFmtId="0" fontId="31" fillId="0" borderId="31" xfId="0" applyFont="1" applyFill="1" applyBorder="1" applyAlignment="1" applyProtection="1">
      <alignment vertical="top" wrapText="1"/>
      <protection locked="0"/>
    </xf>
    <xf numFmtId="0" fontId="31" fillId="0" borderId="37" xfId="0" applyFont="1" applyFill="1" applyBorder="1" applyAlignment="1" applyProtection="1">
      <alignment vertical="top" wrapText="1"/>
      <protection locked="0"/>
    </xf>
    <xf numFmtId="0" fontId="0" fillId="0" borderId="37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31" fillId="0" borderId="48" xfId="0" applyFont="1" applyFill="1" applyBorder="1" applyAlignment="1" applyProtection="1">
      <alignment vertical="top" wrapText="1"/>
      <protection locked="0"/>
    </xf>
    <xf numFmtId="0" fontId="31" fillId="0" borderId="13" xfId="0" applyFont="1" applyFill="1" applyBorder="1" applyAlignment="1" applyProtection="1">
      <alignment vertical="top" wrapText="1"/>
      <protection locked="0"/>
    </xf>
    <xf numFmtId="0" fontId="0" fillId="0" borderId="49" xfId="0" applyBorder="1" applyAlignment="1">
      <alignment vertical="top" wrapText="1"/>
    </xf>
    <xf numFmtId="0" fontId="33" fillId="0" borderId="6" xfId="0" applyFont="1" applyFill="1" applyBorder="1" applyAlignment="1" applyProtection="1">
      <alignment vertical="top" wrapText="1"/>
      <protection locked="0"/>
    </xf>
    <xf numFmtId="0" fontId="23" fillId="0" borderId="12" xfId="0" applyFont="1" applyFill="1" applyBorder="1" applyAlignment="1">
      <alignment vertical="top" wrapText="1"/>
    </xf>
    <xf numFmtId="0" fontId="23" fillId="0" borderId="19" xfId="0" applyFont="1" applyFill="1" applyBorder="1" applyAlignment="1">
      <alignment vertical="top" wrapText="1"/>
    </xf>
    <xf numFmtId="0" fontId="0" fillId="0" borderId="40" xfId="0" applyBorder="1" applyAlignment="1">
      <alignment vertical="top" wrapText="1"/>
    </xf>
    <xf numFmtId="49" fontId="31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5" xfId="0" applyNumberFormat="1" applyFont="1" applyFill="1" applyBorder="1" applyAlignment="1" applyProtection="1">
      <alignment horizontal="center" vertical="top" wrapText="1"/>
      <protection locked="0"/>
    </xf>
    <xf numFmtId="0" fontId="31" fillId="0" borderId="45" xfId="0" applyFont="1" applyFill="1" applyBorder="1" applyAlignment="1" applyProtection="1">
      <alignment vertical="top" wrapText="1"/>
      <protection locked="0"/>
    </xf>
    <xf numFmtId="0" fontId="31" fillId="0" borderId="38" xfId="0" applyFont="1" applyFill="1" applyBorder="1" applyAlignment="1" applyProtection="1">
      <alignment vertical="top" wrapText="1"/>
      <protection locked="0"/>
    </xf>
    <xf numFmtId="2" fontId="31" fillId="0" borderId="17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>
      <alignment vertical="top" wrapText="1"/>
    </xf>
    <xf numFmtId="49" fontId="33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31" fillId="0" borderId="12" xfId="0" applyFont="1" applyFill="1" applyBorder="1" applyAlignment="1" applyProtection="1">
      <alignment horizontal="left" vertical="top" wrapText="1"/>
      <protection locked="0"/>
    </xf>
    <xf numFmtId="0" fontId="0" fillId="0" borderId="19" xfId="0" applyFill="1" applyBorder="1" applyAlignment="1">
      <alignment vertical="top" wrapText="1"/>
    </xf>
    <xf numFmtId="0" fontId="31" fillId="0" borderId="24" xfId="0" applyFont="1" applyFill="1" applyBorder="1" applyAlignment="1" applyProtection="1">
      <alignment vertical="top" wrapText="1"/>
      <protection locked="0"/>
    </xf>
    <xf numFmtId="0" fontId="0" fillId="0" borderId="52" xfId="0" applyFill="1" applyBorder="1" applyAlignment="1">
      <alignment vertical="top" wrapText="1"/>
    </xf>
    <xf numFmtId="0" fontId="30" fillId="0" borderId="0" xfId="0" applyFont="1" applyBorder="1" applyAlignment="1" applyProtection="1">
      <alignment horizontal="center" vertical="top" wrapText="1"/>
      <protection locked="0"/>
    </xf>
    <xf numFmtId="0" fontId="30" fillId="0" borderId="0" xfId="0" applyFont="1" applyFill="1" applyBorder="1" applyAlignment="1" applyProtection="1">
      <alignment horizontal="center" vertical="top" wrapText="1"/>
      <protection locked="0"/>
    </xf>
    <xf numFmtId="0" fontId="31" fillId="0" borderId="9" xfId="0" applyFont="1" applyFill="1" applyBorder="1" applyAlignment="1" applyProtection="1">
      <alignment horizontal="center" vertical="top" wrapText="1"/>
      <protection locked="0"/>
    </xf>
    <xf numFmtId="0" fontId="31" fillId="0" borderId="10" xfId="0" applyFont="1" applyFill="1" applyBorder="1" applyAlignment="1" applyProtection="1">
      <alignment horizontal="center" vertical="top" wrapText="1"/>
      <protection locked="0"/>
    </xf>
    <xf numFmtId="0" fontId="31" fillId="0" borderId="11" xfId="0" applyFont="1" applyFill="1" applyBorder="1" applyAlignment="1" applyProtection="1">
      <alignment horizontal="center" vertical="top" wrapText="1"/>
      <protection locked="0"/>
    </xf>
    <xf numFmtId="0" fontId="32" fillId="0" borderId="8" xfId="0" applyFont="1" applyFill="1" applyBorder="1" applyAlignment="1" applyProtection="1">
      <alignment horizontal="center" vertical="top" wrapText="1"/>
      <protection locked="0"/>
    </xf>
    <xf numFmtId="0" fontId="32" fillId="0" borderId="3" xfId="0" applyFont="1" applyFill="1" applyBorder="1" applyAlignment="1" applyProtection="1">
      <alignment horizontal="center" vertical="top" wrapText="1"/>
      <protection locked="0"/>
    </xf>
    <xf numFmtId="0" fontId="32" fillId="0" borderId="34" xfId="0" applyFont="1" applyFill="1" applyBorder="1" applyAlignment="1" applyProtection="1">
      <alignment horizontal="center" vertical="top" wrapText="1"/>
      <protection locked="0"/>
    </xf>
    <xf numFmtId="0" fontId="31" fillId="0" borderId="41" xfId="0" applyFont="1" applyFill="1" applyBorder="1" applyAlignment="1" applyProtection="1">
      <alignment horizontal="left" vertical="top" wrapText="1"/>
      <protection locked="0"/>
    </xf>
    <xf numFmtId="0" fontId="31" fillId="0" borderId="37" xfId="0" applyFont="1" applyFill="1" applyBorder="1" applyAlignment="1" applyProtection="1">
      <alignment horizontal="left" vertical="top" wrapText="1"/>
      <protection locked="0"/>
    </xf>
    <xf numFmtId="0" fontId="31" fillId="0" borderId="6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53" xfId="0" applyFont="1" applyFill="1" applyBorder="1" applyAlignment="1" applyProtection="1">
      <alignment horizontal="center" vertical="top" wrapText="1"/>
      <protection locked="0"/>
    </xf>
    <xf numFmtId="0" fontId="31" fillId="0" borderId="18" xfId="0" applyFont="1" applyFill="1" applyBorder="1" applyAlignment="1" applyProtection="1">
      <alignment horizontal="center" vertical="top" wrapText="1"/>
      <protection locked="0"/>
    </xf>
    <xf numFmtId="0" fontId="31" fillId="0" borderId="50" xfId="0" applyFont="1" applyFill="1" applyBorder="1" applyAlignment="1" applyProtection="1">
      <alignment horizontal="center" vertical="top" wrapText="1"/>
      <protection locked="0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1" fillId="0" borderId="41" xfId="0" applyFont="1" applyFill="1" applyBorder="1" applyAlignment="1" applyProtection="1">
      <alignment vertical="top" wrapText="1"/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5822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132</xdr:row>
      <xdr:rowOff>9525</xdr:rowOff>
    </xdr:from>
    <xdr:to>
      <xdr:col>3</xdr:col>
      <xdr:colOff>285750</xdr:colOff>
      <xdr:row>132</xdr:row>
      <xdr:rowOff>9525</xdr:rowOff>
    </xdr:to>
    <xdr:sp macro="" textlink="">
      <xdr:nvSpPr>
        <xdr:cNvPr id="56188" name="Line 1"/>
        <xdr:cNvSpPr>
          <a:spLocks noChangeShapeType="1"/>
        </xdr:cNvSpPr>
      </xdr:nvSpPr>
      <xdr:spPr bwMode="auto">
        <a:xfrm>
          <a:off x="7705725" y="36175950"/>
          <a:ext cx="13239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132</xdr:row>
      <xdr:rowOff>9525</xdr:rowOff>
    </xdr:from>
    <xdr:to>
      <xdr:col>3</xdr:col>
      <xdr:colOff>1285875</xdr:colOff>
      <xdr:row>132</xdr:row>
      <xdr:rowOff>9525</xdr:rowOff>
    </xdr:to>
    <xdr:sp macro="" textlink="">
      <xdr:nvSpPr>
        <xdr:cNvPr id="56189" name="Line 1"/>
        <xdr:cNvSpPr>
          <a:spLocks noChangeShapeType="1"/>
        </xdr:cNvSpPr>
      </xdr:nvSpPr>
      <xdr:spPr bwMode="auto">
        <a:xfrm>
          <a:off x="8953500" y="3617595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132</xdr:row>
      <xdr:rowOff>9525</xdr:rowOff>
    </xdr:from>
    <xdr:to>
      <xdr:col>8</xdr:col>
      <xdr:colOff>714375</xdr:colOff>
      <xdr:row>132</xdr:row>
      <xdr:rowOff>9525</xdr:rowOff>
    </xdr:to>
    <xdr:sp macro="" textlink="">
      <xdr:nvSpPr>
        <xdr:cNvPr id="56190" name="Line 1"/>
        <xdr:cNvSpPr>
          <a:spLocks noChangeShapeType="1"/>
        </xdr:cNvSpPr>
      </xdr:nvSpPr>
      <xdr:spPr bwMode="auto">
        <a:xfrm>
          <a:off x="18192750" y="361759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142875</xdr:rowOff>
    </xdr:from>
    <xdr:to>
      <xdr:col>2</xdr:col>
      <xdr:colOff>2409825</xdr:colOff>
      <xdr:row>93</xdr:row>
      <xdr:rowOff>142875</xdr:rowOff>
    </xdr:to>
    <xdr:sp macro="" textlink="">
      <xdr:nvSpPr>
        <xdr:cNvPr id="56191" name="Line 1"/>
        <xdr:cNvSpPr>
          <a:spLocks noChangeShapeType="1"/>
        </xdr:cNvSpPr>
      </xdr:nvSpPr>
      <xdr:spPr bwMode="auto">
        <a:xfrm>
          <a:off x="7419975" y="292798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85725</xdr:rowOff>
    </xdr:from>
    <xdr:to>
      <xdr:col>2</xdr:col>
      <xdr:colOff>2409825</xdr:colOff>
      <xdr:row>93</xdr:row>
      <xdr:rowOff>85725</xdr:rowOff>
    </xdr:to>
    <xdr:sp macro="" textlink="">
      <xdr:nvSpPr>
        <xdr:cNvPr id="56192" name="Line 1"/>
        <xdr:cNvSpPr>
          <a:spLocks noChangeShapeType="1"/>
        </xdr:cNvSpPr>
      </xdr:nvSpPr>
      <xdr:spPr bwMode="auto">
        <a:xfrm>
          <a:off x="7419975" y="292227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142875</xdr:rowOff>
    </xdr:from>
    <xdr:to>
      <xdr:col>2</xdr:col>
      <xdr:colOff>2409825</xdr:colOff>
      <xdr:row>93</xdr:row>
      <xdr:rowOff>142875</xdr:rowOff>
    </xdr:to>
    <xdr:sp macro="" textlink="">
      <xdr:nvSpPr>
        <xdr:cNvPr id="56193" name="Line 1"/>
        <xdr:cNvSpPr>
          <a:spLocks noChangeShapeType="1"/>
        </xdr:cNvSpPr>
      </xdr:nvSpPr>
      <xdr:spPr bwMode="auto">
        <a:xfrm>
          <a:off x="7419975" y="292798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85725</xdr:rowOff>
    </xdr:from>
    <xdr:to>
      <xdr:col>2</xdr:col>
      <xdr:colOff>2409825</xdr:colOff>
      <xdr:row>93</xdr:row>
      <xdr:rowOff>85725</xdr:rowOff>
    </xdr:to>
    <xdr:sp macro="" textlink="">
      <xdr:nvSpPr>
        <xdr:cNvPr id="56194" name="Line 1"/>
        <xdr:cNvSpPr>
          <a:spLocks noChangeShapeType="1"/>
        </xdr:cNvSpPr>
      </xdr:nvSpPr>
      <xdr:spPr bwMode="auto">
        <a:xfrm>
          <a:off x="7419975" y="292227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142875</xdr:rowOff>
    </xdr:from>
    <xdr:to>
      <xdr:col>2</xdr:col>
      <xdr:colOff>2390775</xdr:colOff>
      <xdr:row>93</xdr:row>
      <xdr:rowOff>142875</xdr:rowOff>
    </xdr:to>
    <xdr:sp macro="" textlink="">
      <xdr:nvSpPr>
        <xdr:cNvPr id="56195" name="Line 1"/>
        <xdr:cNvSpPr>
          <a:spLocks noChangeShapeType="1"/>
        </xdr:cNvSpPr>
      </xdr:nvSpPr>
      <xdr:spPr bwMode="auto">
        <a:xfrm>
          <a:off x="7419975" y="29279850"/>
          <a:ext cx="552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85725</xdr:rowOff>
    </xdr:from>
    <xdr:to>
      <xdr:col>2</xdr:col>
      <xdr:colOff>2390775</xdr:colOff>
      <xdr:row>93</xdr:row>
      <xdr:rowOff>85725</xdr:rowOff>
    </xdr:to>
    <xdr:sp macro="" textlink="">
      <xdr:nvSpPr>
        <xdr:cNvPr id="56196" name="Line 1"/>
        <xdr:cNvSpPr>
          <a:spLocks noChangeShapeType="1"/>
        </xdr:cNvSpPr>
      </xdr:nvSpPr>
      <xdr:spPr bwMode="auto">
        <a:xfrm>
          <a:off x="7419975" y="29222700"/>
          <a:ext cx="552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19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19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199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0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0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56202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0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0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56205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0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0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56208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20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21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21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212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1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1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56215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56216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56217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218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1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2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2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222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2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2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225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2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2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56228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2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3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129</xdr:row>
      <xdr:rowOff>9525</xdr:rowOff>
    </xdr:from>
    <xdr:to>
      <xdr:col>4</xdr:col>
      <xdr:colOff>381000</xdr:colOff>
      <xdr:row>129</xdr:row>
      <xdr:rowOff>9525</xdr:rowOff>
    </xdr:to>
    <xdr:sp macro="" textlink="">
      <xdr:nvSpPr>
        <xdr:cNvPr id="56231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56232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129</xdr:row>
      <xdr:rowOff>9525</xdr:rowOff>
    </xdr:from>
    <xdr:to>
      <xdr:col>4</xdr:col>
      <xdr:colOff>447675</xdr:colOff>
      <xdr:row>129</xdr:row>
      <xdr:rowOff>9525</xdr:rowOff>
    </xdr:to>
    <xdr:sp macro="" textlink="">
      <xdr:nvSpPr>
        <xdr:cNvPr id="56233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5623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3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3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3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56238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3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4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56241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4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4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5624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4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4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130</xdr:row>
      <xdr:rowOff>9525</xdr:rowOff>
    </xdr:from>
    <xdr:to>
      <xdr:col>4</xdr:col>
      <xdr:colOff>381000</xdr:colOff>
      <xdr:row>130</xdr:row>
      <xdr:rowOff>9525</xdr:rowOff>
    </xdr:to>
    <xdr:sp macro="" textlink="">
      <xdr:nvSpPr>
        <xdr:cNvPr id="56247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56248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130</xdr:row>
      <xdr:rowOff>9525</xdr:rowOff>
    </xdr:from>
    <xdr:to>
      <xdr:col>4</xdr:col>
      <xdr:colOff>447675</xdr:colOff>
      <xdr:row>130</xdr:row>
      <xdr:rowOff>9525</xdr:rowOff>
    </xdr:to>
    <xdr:sp macro="" textlink="">
      <xdr:nvSpPr>
        <xdr:cNvPr id="56249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56250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51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52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5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25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5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5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25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5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5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6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6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6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6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64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65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266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6267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6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6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70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1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273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74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5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276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7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80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8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8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8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8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285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56286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8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8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8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29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9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295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96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300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30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30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303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04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0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306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0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0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309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56310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31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31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13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1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1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31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1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1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319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2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2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2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23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324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25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26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32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2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56329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33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3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3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56333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334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3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5633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33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3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339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4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4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56342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56343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56344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345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4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4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48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349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5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5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352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5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5635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35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5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56358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361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62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6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5636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36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6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5636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36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6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7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7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7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56375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7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7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8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381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8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8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38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8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8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8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388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8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9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9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392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39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9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39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39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39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6398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9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40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0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0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0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04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0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0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07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08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0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10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11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12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13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14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415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16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17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6419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2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2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2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24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2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2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27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28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2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30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3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3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3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3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35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56436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3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3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3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4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4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45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46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50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5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5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5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54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5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56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56457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58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5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6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61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62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63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64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65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66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6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68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6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7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7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76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7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7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8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81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56482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8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8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85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86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8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488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8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491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92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3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49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9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9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0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0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50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56503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504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50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06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0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0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509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1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512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13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51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1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9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520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21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2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57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58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5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61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5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6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7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8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7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71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7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7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74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7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7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77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578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7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8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8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8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8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8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8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8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8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8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8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9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9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9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9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9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95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9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97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98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9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0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601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602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0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604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605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0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0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0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0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1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1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612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613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614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15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1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1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1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1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2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2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2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2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2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3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3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3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633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3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3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3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3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3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3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40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4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4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4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4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4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4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4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48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4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5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653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54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5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57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58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60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6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6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6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6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6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6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6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6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69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670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7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7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7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7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7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67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7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7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67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8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8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8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8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68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8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8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87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88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689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91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90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99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0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0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0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70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0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0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11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1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1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1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1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2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2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2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2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72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2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2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2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2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3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3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3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3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3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40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4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4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4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4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74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4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4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4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4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5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5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5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5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5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6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6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762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6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6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6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6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6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6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6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7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7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7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73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7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7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7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58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59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6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6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862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63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6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65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866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6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6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869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7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7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7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7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874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75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76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77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878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7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8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881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8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8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8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85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86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8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8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889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9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9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92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893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94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95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896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9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9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9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0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901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90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0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0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905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906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07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908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90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1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1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12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13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14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15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916" name="Line 1"/>
        <xdr:cNvSpPr>
          <a:spLocks noChangeShapeType="1"/>
        </xdr:cNvSpPr>
      </xdr:nvSpPr>
      <xdr:spPr bwMode="auto">
        <a:xfrm>
          <a:off x="13668375" y="4896802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17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18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19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920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21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22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923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24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25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26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27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928" name="Line 1"/>
        <xdr:cNvSpPr>
          <a:spLocks noChangeShapeType="1"/>
        </xdr:cNvSpPr>
      </xdr:nvSpPr>
      <xdr:spPr bwMode="auto">
        <a:xfrm>
          <a:off x="13668375" y="4896802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29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0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1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932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33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4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935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36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7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8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4</xdr:col>
      <xdr:colOff>285750</xdr:colOff>
      <xdr:row>132</xdr:row>
      <xdr:rowOff>9525</xdr:rowOff>
    </xdr:to>
    <xdr:sp macro="" textlink="">
      <xdr:nvSpPr>
        <xdr:cNvPr id="947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132</xdr:row>
      <xdr:rowOff>9525</xdr:rowOff>
    </xdr:from>
    <xdr:to>
      <xdr:col>4</xdr:col>
      <xdr:colOff>1285875</xdr:colOff>
      <xdr:row>132</xdr:row>
      <xdr:rowOff>9525</xdr:rowOff>
    </xdr:to>
    <xdr:sp macro="" textlink="">
      <xdr:nvSpPr>
        <xdr:cNvPr id="948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2124075</xdr:colOff>
      <xdr:row>132</xdr:row>
      <xdr:rowOff>9525</xdr:rowOff>
    </xdr:from>
    <xdr:to>
      <xdr:col>5</xdr:col>
      <xdr:colOff>285750</xdr:colOff>
      <xdr:row>132</xdr:row>
      <xdr:rowOff>9525</xdr:rowOff>
    </xdr:to>
    <xdr:sp macro="" textlink="">
      <xdr:nvSpPr>
        <xdr:cNvPr id="949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132</xdr:row>
      <xdr:rowOff>9525</xdr:rowOff>
    </xdr:from>
    <xdr:to>
      <xdr:col>5</xdr:col>
      <xdr:colOff>1285875</xdr:colOff>
      <xdr:row>132</xdr:row>
      <xdr:rowOff>9525</xdr:rowOff>
    </xdr:to>
    <xdr:sp macro="" textlink="">
      <xdr:nvSpPr>
        <xdr:cNvPr id="950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2124075</xdr:colOff>
      <xdr:row>132</xdr:row>
      <xdr:rowOff>9525</xdr:rowOff>
    </xdr:from>
    <xdr:to>
      <xdr:col>6</xdr:col>
      <xdr:colOff>285750</xdr:colOff>
      <xdr:row>132</xdr:row>
      <xdr:rowOff>9525</xdr:rowOff>
    </xdr:to>
    <xdr:sp macro="" textlink="">
      <xdr:nvSpPr>
        <xdr:cNvPr id="951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132</xdr:row>
      <xdr:rowOff>9525</xdr:rowOff>
    </xdr:from>
    <xdr:to>
      <xdr:col>6</xdr:col>
      <xdr:colOff>1285875</xdr:colOff>
      <xdr:row>132</xdr:row>
      <xdr:rowOff>9525</xdr:rowOff>
    </xdr:to>
    <xdr:sp macro="" textlink="">
      <xdr:nvSpPr>
        <xdr:cNvPr id="952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2124075</xdr:colOff>
      <xdr:row>132</xdr:row>
      <xdr:rowOff>9525</xdr:rowOff>
    </xdr:from>
    <xdr:to>
      <xdr:col>7</xdr:col>
      <xdr:colOff>285750</xdr:colOff>
      <xdr:row>132</xdr:row>
      <xdr:rowOff>9525</xdr:rowOff>
    </xdr:to>
    <xdr:sp macro="" textlink="">
      <xdr:nvSpPr>
        <xdr:cNvPr id="953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132</xdr:row>
      <xdr:rowOff>9525</xdr:rowOff>
    </xdr:from>
    <xdr:to>
      <xdr:col>7</xdr:col>
      <xdr:colOff>1285875</xdr:colOff>
      <xdr:row>132</xdr:row>
      <xdr:rowOff>9525</xdr:rowOff>
    </xdr:to>
    <xdr:sp macro="" textlink="">
      <xdr:nvSpPr>
        <xdr:cNvPr id="954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3</xdr:col>
      <xdr:colOff>285750</xdr:colOff>
      <xdr:row>132</xdr:row>
      <xdr:rowOff>9525</xdr:rowOff>
    </xdr:to>
    <xdr:sp macro="" textlink="">
      <xdr:nvSpPr>
        <xdr:cNvPr id="692" name="Line 1"/>
        <xdr:cNvSpPr>
          <a:spLocks noChangeShapeType="1"/>
        </xdr:cNvSpPr>
      </xdr:nvSpPr>
      <xdr:spPr bwMode="auto">
        <a:xfrm>
          <a:off x="1819275" y="32156400"/>
          <a:ext cx="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132</xdr:row>
      <xdr:rowOff>9525</xdr:rowOff>
    </xdr:from>
    <xdr:to>
      <xdr:col>3</xdr:col>
      <xdr:colOff>1285875</xdr:colOff>
      <xdr:row>132</xdr:row>
      <xdr:rowOff>9525</xdr:rowOff>
    </xdr:to>
    <xdr:sp macro="" textlink="">
      <xdr:nvSpPr>
        <xdr:cNvPr id="693" name="Line 1"/>
        <xdr:cNvSpPr>
          <a:spLocks noChangeShapeType="1"/>
        </xdr:cNvSpPr>
      </xdr:nvSpPr>
      <xdr:spPr bwMode="auto">
        <a:xfrm>
          <a:off x="20955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132</xdr:row>
      <xdr:rowOff>9525</xdr:rowOff>
    </xdr:from>
    <xdr:to>
      <xdr:col>8</xdr:col>
      <xdr:colOff>714375</xdr:colOff>
      <xdr:row>132</xdr:row>
      <xdr:rowOff>9525</xdr:rowOff>
    </xdr:to>
    <xdr:sp macro="" textlink="">
      <xdr:nvSpPr>
        <xdr:cNvPr id="694" name="Line 1"/>
        <xdr:cNvSpPr>
          <a:spLocks noChangeShapeType="1"/>
        </xdr:cNvSpPr>
      </xdr:nvSpPr>
      <xdr:spPr bwMode="auto">
        <a:xfrm>
          <a:off x="8829675" y="321564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695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696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697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698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0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704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706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70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722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777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778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779" name="Line 1"/>
        <xdr:cNvSpPr>
          <a:spLocks noChangeShapeType="1"/>
        </xdr:cNvSpPr>
      </xdr:nvSpPr>
      <xdr:spPr bwMode="auto">
        <a:xfrm>
          <a:off x="8010525" y="321564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780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781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78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783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78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8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786" name="Line 1"/>
        <xdr:cNvSpPr>
          <a:spLocks noChangeShapeType="1"/>
        </xdr:cNvSpPr>
      </xdr:nvSpPr>
      <xdr:spPr bwMode="auto">
        <a:xfrm>
          <a:off x="1104900" y="3112770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787" name="Line 1"/>
        <xdr:cNvSpPr>
          <a:spLocks noChangeShapeType="1"/>
        </xdr:cNvSpPr>
      </xdr:nvSpPr>
      <xdr:spPr bwMode="auto">
        <a:xfrm>
          <a:off x="2857500" y="3112770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788" name="Line 1"/>
        <xdr:cNvSpPr>
          <a:spLocks noChangeShapeType="1"/>
        </xdr:cNvSpPr>
      </xdr:nvSpPr>
      <xdr:spPr bwMode="auto">
        <a:xfrm>
          <a:off x="1076325" y="3112770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789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79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9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92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793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79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9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796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797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9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799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800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01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129</xdr:row>
      <xdr:rowOff>9525</xdr:rowOff>
    </xdr:from>
    <xdr:to>
      <xdr:col>4</xdr:col>
      <xdr:colOff>381000</xdr:colOff>
      <xdr:row>129</xdr:row>
      <xdr:rowOff>9525</xdr:rowOff>
    </xdr:to>
    <xdr:sp macro="" textlink="">
      <xdr:nvSpPr>
        <xdr:cNvPr id="802" name="Line 1"/>
        <xdr:cNvSpPr>
          <a:spLocks noChangeShapeType="1"/>
        </xdr:cNvSpPr>
      </xdr:nvSpPr>
      <xdr:spPr bwMode="auto">
        <a:xfrm>
          <a:off x="1104900" y="31384875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803" name="Line 1"/>
        <xdr:cNvSpPr>
          <a:spLocks noChangeShapeType="1"/>
        </xdr:cNvSpPr>
      </xdr:nvSpPr>
      <xdr:spPr bwMode="auto">
        <a:xfrm>
          <a:off x="2857500" y="31384875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129</xdr:row>
      <xdr:rowOff>9525</xdr:rowOff>
    </xdr:from>
    <xdr:to>
      <xdr:col>4</xdr:col>
      <xdr:colOff>447675</xdr:colOff>
      <xdr:row>129</xdr:row>
      <xdr:rowOff>9525</xdr:rowOff>
    </xdr:to>
    <xdr:sp macro="" textlink="">
      <xdr:nvSpPr>
        <xdr:cNvPr id="804" name="Line 1"/>
        <xdr:cNvSpPr>
          <a:spLocks noChangeShapeType="1"/>
        </xdr:cNvSpPr>
      </xdr:nvSpPr>
      <xdr:spPr bwMode="auto">
        <a:xfrm>
          <a:off x="1076325" y="313848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805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806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0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08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809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810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11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812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813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14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815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816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1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130</xdr:row>
      <xdr:rowOff>9525</xdr:rowOff>
    </xdr:from>
    <xdr:to>
      <xdr:col>4</xdr:col>
      <xdr:colOff>381000</xdr:colOff>
      <xdr:row>130</xdr:row>
      <xdr:rowOff>9525</xdr:rowOff>
    </xdr:to>
    <xdr:sp macro="" textlink="">
      <xdr:nvSpPr>
        <xdr:cNvPr id="818" name="Line 1"/>
        <xdr:cNvSpPr>
          <a:spLocks noChangeShapeType="1"/>
        </xdr:cNvSpPr>
      </xdr:nvSpPr>
      <xdr:spPr bwMode="auto">
        <a:xfrm>
          <a:off x="1104900" y="3164205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819" name="Line 1"/>
        <xdr:cNvSpPr>
          <a:spLocks noChangeShapeType="1"/>
        </xdr:cNvSpPr>
      </xdr:nvSpPr>
      <xdr:spPr bwMode="auto">
        <a:xfrm>
          <a:off x="2857500" y="316420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130</xdr:row>
      <xdr:rowOff>9525</xdr:rowOff>
    </xdr:from>
    <xdr:to>
      <xdr:col>4</xdr:col>
      <xdr:colOff>447675</xdr:colOff>
      <xdr:row>130</xdr:row>
      <xdr:rowOff>9525</xdr:rowOff>
    </xdr:to>
    <xdr:sp macro="" textlink="">
      <xdr:nvSpPr>
        <xdr:cNvPr id="820" name="Line 1"/>
        <xdr:cNvSpPr>
          <a:spLocks noChangeShapeType="1"/>
        </xdr:cNvSpPr>
      </xdr:nvSpPr>
      <xdr:spPr bwMode="auto">
        <a:xfrm>
          <a:off x="1076325" y="316420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821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82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2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24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825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826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2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828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829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3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83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3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3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834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3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3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837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838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839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840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4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4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4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844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4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4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847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4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4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5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85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85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5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85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85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856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857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93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94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4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4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4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94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4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4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95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56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5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5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5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960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6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6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6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6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6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6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6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6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96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970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7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7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7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7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7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976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7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7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979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8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8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8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8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98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8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8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987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88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989" name="Line 1"/>
        <xdr:cNvSpPr>
          <a:spLocks noChangeShapeType="1"/>
        </xdr:cNvSpPr>
      </xdr:nvSpPr>
      <xdr:spPr bwMode="auto">
        <a:xfrm>
          <a:off x="8010525" y="321564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990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91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9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993" name="Line 1"/>
        <xdr:cNvSpPr>
          <a:spLocks noChangeShapeType="1"/>
        </xdr:cNvSpPr>
      </xdr:nvSpPr>
      <xdr:spPr bwMode="auto">
        <a:xfrm>
          <a:off x="8077200" y="321564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994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95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996" name="Line 1"/>
        <xdr:cNvSpPr>
          <a:spLocks noChangeShapeType="1"/>
        </xdr:cNvSpPr>
      </xdr:nvSpPr>
      <xdr:spPr bwMode="auto">
        <a:xfrm>
          <a:off x="8077200" y="321564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997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98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999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0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0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1002" name="Line 1"/>
        <xdr:cNvSpPr>
          <a:spLocks noChangeShapeType="1"/>
        </xdr:cNvSpPr>
      </xdr:nvSpPr>
      <xdr:spPr bwMode="auto">
        <a:xfrm>
          <a:off x="1104900" y="3112770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1003" name="Line 1"/>
        <xdr:cNvSpPr>
          <a:spLocks noChangeShapeType="1"/>
        </xdr:cNvSpPr>
      </xdr:nvSpPr>
      <xdr:spPr bwMode="auto">
        <a:xfrm>
          <a:off x="2857500" y="3112770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1004" name="Line 1"/>
        <xdr:cNvSpPr>
          <a:spLocks noChangeShapeType="1"/>
        </xdr:cNvSpPr>
      </xdr:nvSpPr>
      <xdr:spPr bwMode="auto">
        <a:xfrm>
          <a:off x="1076325" y="3112770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1005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06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07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0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1009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1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1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1012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13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1014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1015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16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1017" name="Line 1"/>
        <xdr:cNvSpPr>
          <a:spLocks noChangeShapeType="1"/>
        </xdr:cNvSpPr>
      </xdr:nvSpPr>
      <xdr:spPr bwMode="auto">
        <a:xfrm>
          <a:off x="2857500" y="31384875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1018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19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20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1021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1022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23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1024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26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2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29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1030" name="Line 1"/>
        <xdr:cNvSpPr>
          <a:spLocks noChangeShapeType="1"/>
        </xdr:cNvSpPr>
      </xdr:nvSpPr>
      <xdr:spPr bwMode="auto">
        <a:xfrm>
          <a:off x="2857500" y="316420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31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32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3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35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36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1037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38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39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4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1041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4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4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44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4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4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47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4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4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1050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1051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52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53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54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5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5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57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5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5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60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6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6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6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6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65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6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6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6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6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7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1071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7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7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7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75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7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7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78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7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8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8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8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8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8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8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86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087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8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8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90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09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9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09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97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0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0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02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0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0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0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0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107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108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09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12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13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1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16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1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20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2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2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2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2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3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3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32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133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3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3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3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3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3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39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4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42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4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4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4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5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5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5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5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154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5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5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5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5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5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60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6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6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6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6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6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6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6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6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7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7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7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7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74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7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7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7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1178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7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182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8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185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8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18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9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9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19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9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194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195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9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9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19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9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0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0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0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0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0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10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1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1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1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1214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1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1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1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218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1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2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221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2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2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24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2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2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27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2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22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23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3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3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33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3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3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3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37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3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3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40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4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4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4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4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25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51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5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5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5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5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5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5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5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5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6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6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6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66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6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27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71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7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7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7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7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7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7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7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7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8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8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8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8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8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8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8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287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8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8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9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293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9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296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9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0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0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0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0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304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30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306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30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30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0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1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313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1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1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1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20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2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2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2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2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330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3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3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3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3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3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3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3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3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3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4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4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4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4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4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350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5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5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5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5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5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5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5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5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5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62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6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6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367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6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7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7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7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7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7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7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7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7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7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7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8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8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82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83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84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85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1386" name="Line 1"/>
        <xdr:cNvSpPr>
          <a:spLocks noChangeShapeType="1"/>
        </xdr:cNvSpPr>
      </xdr:nvSpPr>
      <xdr:spPr bwMode="auto">
        <a:xfrm>
          <a:off x="4714875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87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88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89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1390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91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92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1393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94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95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96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97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1398" name="Line 1"/>
        <xdr:cNvSpPr>
          <a:spLocks noChangeShapeType="1"/>
        </xdr:cNvSpPr>
      </xdr:nvSpPr>
      <xdr:spPr bwMode="auto">
        <a:xfrm>
          <a:off x="4714875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99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0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1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1402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403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4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1405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406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7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8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09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0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11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2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1413" name="Line 1"/>
        <xdr:cNvSpPr>
          <a:spLocks noChangeShapeType="1"/>
        </xdr:cNvSpPr>
      </xdr:nvSpPr>
      <xdr:spPr bwMode="auto">
        <a:xfrm>
          <a:off x="6362700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14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5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6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1417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18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9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1420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21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22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23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24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1425" name="Line 1"/>
        <xdr:cNvSpPr>
          <a:spLocks noChangeShapeType="1"/>
        </xdr:cNvSpPr>
      </xdr:nvSpPr>
      <xdr:spPr bwMode="auto">
        <a:xfrm>
          <a:off x="6362700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26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27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1429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30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31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1432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33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34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35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36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37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38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39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1440" name="Line 1"/>
        <xdr:cNvSpPr>
          <a:spLocks noChangeShapeType="1"/>
        </xdr:cNvSpPr>
      </xdr:nvSpPr>
      <xdr:spPr bwMode="auto">
        <a:xfrm>
          <a:off x="8010525" y="31384875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41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42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43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1444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45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46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1447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48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49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50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51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1452" name="Line 1"/>
        <xdr:cNvSpPr>
          <a:spLocks noChangeShapeType="1"/>
        </xdr:cNvSpPr>
      </xdr:nvSpPr>
      <xdr:spPr bwMode="auto">
        <a:xfrm>
          <a:off x="8010525" y="31384875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53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54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55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1456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57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58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1459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60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61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62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4</xdr:col>
      <xdr:colOff>285750</xdr:colOff>
      <xdr:row>132</xdr:row>
      <xdr:rowOff>9525</xdr:rowOff>
    </xdr:to>
    <xdr:sp macro="" textlink="">
      <xdr:nvSpPr>
        <xdr:cNvPr id="1463" name="Line 1"/>
        <xdr:cNvSpPr>
          <a:spLocks noChangeShapeType="1"/>
        </xdr:cNvSpPr>
      </xdr:nvSpPr>
      <xdr:spPr bwMode="auto">
        <a:xfrm>
          <a:off x="1819275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132</xdr:row>
      <xdr:rowOff>9525</xdr:rowOff>
    </xdr:from>
    <xdr:to>
      <xdr:col>4</xdr:col>
      <xdr:colOff>1285875</xdr:colOff>
      <xdr:row>132</xdr:row>
      <xdr:rowOff>9525</xdr:rowOff>
    </xdr:to>
    <xdr:sp macro="" textlink="">
      <xdr:nvSpPr>
        <xdr:cNvPr id="1464" name="Line 1"/>
        <xdr:cNvSpPr>
          <a:spLocks noChangeShapeType="1"/>
        </xdr:cNvSpPr>
      </xdr:nvSpPr>
      <xdr:spPr bwMode="auto">
        <a:xfrm>
          <a:off x="2028825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2124075</xdr:colOff>
      <xdr:row>132</xdr:row>
      <xdr:rowOff>9525</xdr:rowOff>
    </xdr:from>
    <xdr:to>
      <xdr:col>5</xdr:col>
      <xdr:colOff>285750</xdr:colOff>
      <xdr:row>132</xdr:row>
      <xdr:rowOff>9525</xdr:rowOff>
    </xdr:to>
    <xdr:sp macro="" textlink="">
      <xdr:nvSpPr>
        <xdr:cNvPr id="1465" name="Line 1"/>
        <xdr:cNvSpPr>
          <a:spLocks noChangeShapeType="1"/>
        </xdr:cNvSpPr>
      </xdr:nvSpPr>
      <xdr:spPr bwMode="auto">
        <a:xfrm>
          <a:off x="3676650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132</xdr:row>
      <xdr:rowOff>9525</xdr:rowOff>
    </xdr:from>
    <xdr:to>
      <xdr:col>5</xdr:col>
      <xdr:colOff>1285875</xdr:colOff>
      <xdr:row>132</xdr:row>
      <xdr:rowOff>9525</xdr:rowOff>
    </xdr:to>
    <xdr:sp macro="" textlink="">
      <xdr:nvSpPr>
        <xdr:cNvPr id="1466" name="Line 1"/>
        <xdr:cNvSpPr>
          <a:spLocks noChangeShapeType="1"/>
        </xdr:cNvSpPr>
      </xdr:nvSpPr>
      <xdr:spPr bwMode="auto">
        <a:xfrm>
          <a:off x="388620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2124075</xdr:colOff>
      <xdr:row>132</xdr:row>
      <xdr:rowOff>9525</xdr:rowOff>
    </xdr:from>
    <xdr:to>
      <xdr:col>6</xdr:col>
      <xdr:colOff>285750</xdr:colOff>
      <xdr:row>132</xdr:row>
      <xdr:rowOff>9525</xdr:rowOff>
    </xdr:to>
    <xdr:sp macro="" textlink="">
      <xdr:nvSpPr>
        <xdr:cNvPr id="1467" name="Line 1"/>
        <xdr:cNvSpPr>
          <a:spLocks noChangeShapeType="1"/>
        </xdr:cNvSpPr>
      </xdr:nvSpPr>
      <xdr:spPr bwMode="auto">
        <a:xfrm>
          <a:off x="5324475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132</xdr:row>
      <xdr:rowOff>9525</xdr:rowOff>
    </xdr:from>
    <xdr:to>
      <xdr:col>6</xdr:col>
      <xdr:colOff>1285875</xdr:colOff>
      <xdr:row>132</xdr:row>
      <xdr:rowOff>9525</xdr:rowOff>
    </xdr:to>
    <xdr:sp macro="" textlink="">
      <xdr:nvSpPr>
        <xdr:cNvPr id="1468" name="Line 1"/>
        <xdr:cNvSpPr>
          <a:spLocks noChangeShapeType="1"/>
        </xdr:cNvSpPr>
      </xdr:nvSpPr>
      <xdr:spPr bwMode="auto">
        <a:xfrm>
          <a:off x="5534025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2124075</xdr:colOff>
      <xdr:row>132</xdr:row>
      <xdr:rowOff>9525</xdr:rowOff>
    </xdr:from>
    <xdr:to>
      <xdr:col>7</xdr:col>
      <xdr:colOff>285750</xdr:colOff>
      <xdr:row>132</xdr:row>
      <xdr:rowOff>9525</xdr:rowOff>
    </xdr:to>
    <xdr:sp macro="" textlink="">
      <xdr:nvSpPr>
        <xdr:cNvPr id="1469" name="Line 1"/>
        <xdr:cNvSpPr>
          <a:spLocks noChangeShapeType="1"/>
        </xdr:cNvSpPr>
      </xdr:nvSpPr>
      <xdr:spPr bwMode="auto">
        <a:xfrm>
          <a:off x="6972300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132</xdr:row>
      <xdr:rowOff>9525</xdr:rowOff>
    </xdr:from>
    <xdr:to>
      <xdr:col>7</xdr:col>
      <xdr:colOff>1285875</xdr:colOff>
      <xdr:row>132</xdr:row>
      <xdr:rowOff>9525</xdr:rowOff>
    </xdr:to>
    <xdr:sp macro="" textlink="">
      <xdr:nvSpPr>
        <xdr:cNvPr id="1470" name="Line 1"/>
        <xdr:cNvSpPr>
          <a:spLocks noChangeShapeType="1"/>
        </xdr:cNvSpPr>
      </xdr:nvSpPr>
      <xdr:spPr bwMode="auto">
        <a:xfrm>
          <a:off x="718185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3</xdr:col>
      <xdr:colOff>285750</xdr:colOff>
      <xdr:row>132</xdr:row>
      <xdr:rowOff>9525</xdr:rowOff>
    </xdr:to>
    <xdr:sp macro="" textlink="">
      <xdr:nvSpPr>
        <xdr:cNvPr id="2088" name="Line 1"/>
        <xdr:cNvSpPr>
          <a:spLocks noChangeShapeType="1"/>
        </xdr:cNvSpPr>
      </xdr:nvSpPr>
      <xdr:spPr bwMode="auto">
        <a:xfrm>
          <a:off x="1819275" y="32156400"/>
          <a:ext cx="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132</xdr:row>
      <xdr:rowOff>9525</xdr:rowOff>
    </xdr:from>
    <xdr:to>
      <xdr:col>3</xdr:col>
      <xdr:colOff>1285875</xdr:colOff>
      <xdr:row>132</xdr:row>
      <xdr:rowOff>9525</xdr:rowOff>
    </xdr:to>
    <xdr:sp macro="" textlink="">
      <xdr:nvSpPr>
        <xdr:cNvPr id="2089" name="Line 1"/>
        <xdr:cNvSpPr>
          <a:spLocks noChangeShapeType="1"/>
        </xdr:cNvSpPr>
      </xdr:nvSpPr>
      <xdr:spPr bwMode="auto">
        <a:xfrm>
          <a:off x="20955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132</xdr:row>
      <xdr:rowOff>9525</xdr:rowOff>
    </xdr:from>
    <xdr:to>
      <xdr:col>8</xdr:col>
      <xdr:colOff>714375</xdr:colOff>
      <xdr:row>132</xdr:row>
      <xdr:rowOff>9525</xdr:rowOff>
    </xdr:to>
    <xdr:sp macro="" textlink="">
      <xdr:nvSpPr>
        <xdr:cNvPr id="2090" name="Line 1"/>
        <xdr:cNvSpPr>
          <a:spLocks noChangeShapeType="1"/>
        </xdr:cNvSpPr>
      </xdr:nvSpPr>
      <xdr:spPr bwMode="auto">
        <a:xfrm>
          <a:off x="8829675" y="321564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091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09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093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09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09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2096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097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098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2099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00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01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2102" name="Line 1"/>
        <xdr:cNvSpPr>
          <a:spLocks noChangeShapeType="1"/>
        </xdr:cNvSpPr>
      </xdr:nvSpPr>
      <xdr:spPr bwMode="auto">
        <a:xfrm>
          <a:off x="8010525" y="321564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103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104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105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106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07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0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2109" name="Line 1"/>
        <xdr:cNvSpPr>
          <a:spLocks noChangeShapeType="1"/>
        </xdr:cNvSpPr>
      </xdr:nvSpPr>
      <xdr:spPr bwMode="auto">
        <a:xfrm>
          <a:off x="1104900" y="3112770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2110" name="Line 1"/>
        <xdr:cNvSpPr>
          <a:spLocks noChangeShapeType="1"/>
        </xdr:cNvSpPr>
      </xdr:nvSpPr>
      <xdr:spPr bwMode="auto">
        <a:xfrm>
          <a:off x="2857500" y="3112770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2111" name="Line 1"/>
        <xdr:cNvSpPr>
          <a:spLocks noChangeShapeType="1"/>
        </xdr:cNvSpPr>
      </xdr:nvSpPr>
      <xdr:spPr bwMode="auto">
        <a:xfrm>
          <a:off x="1076325" y="3112770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112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13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14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1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116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17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1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119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2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2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2122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123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24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129</xdr:row>
      <xdr:rowOff>9525</xdr:rowOff>
    </xdr:from>
    <xdr:to>
      <xdr:col>4</xdr:col>
      <xdr:colOff>381000</xdr:colOff>
      <xdr:row>129</xdr:row>
      <xdr:rowOff>9525</xdr:rowOff>
    </xdr:to>
    <xdr:sp macro="" textlink="">
      <xdr:nvSpPr>
        <xdr:cNvPr id="2125" name="Line 1"/>
        <xdr:cNvSpPr>
          <a:spLocks noChangeShapeType="1"/>
        </xdr:cNvSpPr>
      </xdr:nvSpPr>
      <xdr:spPr bwMode="auto">
        <a:xfrm>
          <a:off x="1104900" y="31384875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2126" name="Line 1"/>
        <xdr:cNvSpPr>
          <a:spLocks noChangeShapeType="1"/>
        </xdr:cNvSpPr>
      </xdr:nvSpPr>
      <xdr:spPr bwMode="auto">
        <a:xfrm>
          <a:off x="2857500" y="31384875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129</xdr:row>
      <xdr:rowOff>9525</xdr:rowOff>
    </xdr:from>
    <xdr:to>
      <xdr:col>4</xdr:col>
      <xdr:colOff>447675</xdr:colOff>
      <xdr:row>129</xdr:row>
      <xdr:rowOff>9525</xdr:rowOff>
    </xdr:to>
    <xdr:sp macro="" textlink="">
      <xdr:nvSpPr>
        <xdr:cNvPr id="2127" name="Line 1"/>
        <xdr:cNvSpPr>
          <a:spLocks noChangeShapeType="1"/>
        </xdr:cNvSpPr>
      </xdr:nvSpPr>
      <xdr:spPr bwMode="auto">
        <a:xfrm>
          <a:off x="1076325" y="313848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2128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129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30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31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2132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133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34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2135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136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3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2138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39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4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130</xdr:row>
      <xdr:rowOff>9525</xdr:rowOff>
    </xdr:from>
    <xdr:to>
      <xdr:col>4</xdr:col>
      <xdr:colOff>381000</xdr:colOff>
      <xdr:row>130</xdr:row>
      <xdr:rowOff>9525</xdr:rowOff>
    </xdr:to>
    <xdr:sp macro="" textlink="">
      <xdr:nvSpPr>
        <xdr:cNvPr id="2141" name="Line 1"/>
        <xdr:cNvSpPr>
          <a:spLocks noChangeShapeType="1"/>
        </xdr:cNvSpPr>
      </xdr:nvSpPr>
      <xdr:spPr bwMode="auto">
        <a:xfrm>
          <a:off x="1104900" y="3164205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2142" name="Line 1"/>
        <xdr:cNvSpPr>
          <a:spLocks noChangeShapeType="1"/>
        </xdr:cNvSpPr>
      </xdr:nvSpPr>
      <xdr:spPr bwMode="auto">
        <a:xfrm>
          <a:off x="2857500" y="316420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130</xdr:row>
      <xdr:rowOff>9525</xdr:rowOff>
    </xdr:from>
    <xdr:to>
      <xdr:col>4</xdr:col>
      <xdr:colOff>447675</xdr:colOff>
      <xdr:row>130</xdr:row>
      <xdr:rowOff>9525</xdr:rowOff>
    </xdr:to>
    <xdr:sp macro="" textlink="">
      <xdr:nvSpPr>
        <xdr:cNvPr id="2143" name="Line 1"/>
        <xdr:cNvSpPr>
          <a:spLocks noChangeShapeType="1"/>
        </xdr:cNvSpPr>
      </xdr:nvSpPr>
      <xdr:spPr bwMode="auto">
        <a:xfrm>
          <a:off x="1076325" y="316420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2144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45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46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4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148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5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151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5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5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54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5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5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57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5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5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160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161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62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63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64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6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6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167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6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6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170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7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7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7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7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7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7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77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7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17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18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8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8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83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8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8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18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87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8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18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90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19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9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19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19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20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0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0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20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204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20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20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0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0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0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210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1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1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213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1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1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1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1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21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1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2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221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2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2223" name="Line 1"/>
        <xdr:cNvSpPr>
          <a:spLocks noChangeShapeType="1"/>
        </xdr:cNvSpPr>
      </xdr:nvSpPr>
      <xdr:spPr bwMode="auto">
        <a:xfrm>
          <a:off x="8010525" y="321564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224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25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26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2227" name="Line 1"/>
        <xdr:cNvSpPr>
          <a:spLocks noChangeShapeType="1"/>
        </xdr:cNvSpPr>
      </xdr:nvSpPr>
      <xdr:spPr bwMode="auto">
        <a:xfrm>
          <a:off x="8077200" y="321564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228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29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2230" name="Line 1"/>
        <xdr:cNvSpPr>
          <a:spLocks noChangeShapeType="1"/>
        </xdr:cNvSpPr>
      </xdr:nvSpPr>
      <xdr:spPr bwMode="auto">
        <a:xfrm>
          <a:off x="8077200" y="321564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231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3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233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3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3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2236" name="Line 1"/>
        <xdr:cNvSpPr>
          <a:spLocks noChangeShapeType="1"/>
        </xdr:cNvSpPr>
      </xdr:nvSpPr>
      <xdr:spPr bwMode="auto">
        <a:xfrm>
          <a:off x="1104900" y="3112770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2237" name="Line 1"/>
        <xdr:cNvSpPr>
          <a:spLocks noChangeShapeType="1"/>
        </xdr:cNvSpPr>
      </xdr:nvSpPr>
      <xdr:spPr bwMode="auto">
        <a:xfrm>
          <a:off x="2857500" y="3112770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2238" name="Line 1"/>
        <xdr:cNvSpPr>
          <a:spLocks noChangeShapeType="1"/>
        </xdr:cNvSpPr>
      </xdr:nvSpPr>
      <xdr:spPr bwMode="auto">
        <a:xfrm>
          <a:off x="1076325" y="3112770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239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4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4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42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243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4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4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246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47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2248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249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50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2251" name="Line 1"/>
        <xdr:cNvSpPr>
          <a:spLocks noChangeShapeType="1"/>
        </xdr:cNvSpPr>
      </xdr:nvSpPr>
      <xdr:spPr bwMode="auto">
        <a:xfrm>
          <a:off x="2857500" y="31384875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252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53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54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2255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256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5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2258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259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60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61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6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6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2264" name="Line 1"/>
        <xdr:cNvSpPr>
          <a:spLocks noChangeShapeType="1"/>
        </xdr:cNvSpPr>
      </xdr:nvSpPr>
      <xdr:spPr bwMode="auto">
        <a:xfrm>
          <a:off x="2857500" y="316420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65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66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6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268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69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7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271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7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7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74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275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76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7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7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7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8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8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8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8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284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285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86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87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8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8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291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9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294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9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29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0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0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302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0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0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305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0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0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0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30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1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1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312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1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1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1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1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1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18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1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320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321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2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2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2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2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2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2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28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2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30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3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3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3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3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3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36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3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3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39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4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341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342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43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4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4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4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47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4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4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50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5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5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5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58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6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6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6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6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6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6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6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367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68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6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7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73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7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76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7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8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8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8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8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8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8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8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8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388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89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9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9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9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9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9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9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9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9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9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9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40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40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40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40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40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40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40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40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0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0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1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1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412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1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1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1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16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17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1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1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2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2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2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23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2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2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26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2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28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429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3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3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3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3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3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3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36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3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38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3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4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4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4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4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44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4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4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4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448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4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5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5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52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5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5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55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5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5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5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5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6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61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6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63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464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6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6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67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6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6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70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71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7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7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74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7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7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7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78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7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8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8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8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8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484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8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8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8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88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8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9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9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9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96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9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00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0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0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0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504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0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0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0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508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0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1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51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1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1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1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1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1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1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1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1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520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2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2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2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2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2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2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2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2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30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3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3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3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3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3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3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3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3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3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54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4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4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4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4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4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4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547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4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4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5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5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5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5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59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6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6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6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6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564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6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6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6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6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6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7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7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7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7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79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8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8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8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8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584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8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8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8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8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8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9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9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96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9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9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0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601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60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0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0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60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60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0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60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60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1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1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612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61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1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1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16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17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18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19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2620" name="Line 1"/>
        <xdr:cNvSpPr>
          <a:spLocks noChangeShapeType="1"/>
        </xdr:cNvSpPr>
      </xdr:nvSpPr>
      <xdr:spPr bwMode="auto">
        <a:xfrm>
          <a:off x="4714875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21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22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23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2624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25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26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2627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28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29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30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31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2632" name="Line 1"/>
        <xdr:cNvSpPr>
          <a:spLocks noChangeShapeType="1"/>
        </xdr:cNvSpPr>
      </xdr:nvSpPr>
      <xdr:spPr bwMode="auto">
        <a:xfrm>
          <a:off x="4714875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33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34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35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2636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37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38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2639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40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41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42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43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44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45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46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2647" name="Line 1"/>
        <xdr:cNvSpPr>
          <a:spLocks noChangeShapeType="1"/>
        </xdr:cNvSpPr>
      </xdr:nvSpPr>
      <xdr:spPr bwMode="auto">
        <a:xfrm>
          <a:off x="6362700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48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49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50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2651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52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53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2654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55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56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57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58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2659" name="Line 1"/>
        <xdr:cNvSpPr>
          <a:spLocks noChangeShapeType="1"/>
        </xdr:cNvSpPr>
      </xdr:nvSpPr>
      <xdr:spPr bwMode="auto">
        <a:xfrm>
          <a:off x="6362700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60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1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2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2663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64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5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2666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67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8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9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70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71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72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73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2674" name="Line 1"/>
        <xdr:cNvSpPr>
          <a:spLocks noChangeShapeType="1"/>
        </xdr:cNvSpPr>
      </xdr:nvSpPr>
      <xdr:spPr bwMode="auto">
        <a:xfrm>
          <a:off x="8010525" y="31384875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75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76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77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2678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79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0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2681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82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3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84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5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2686" name="Line 1"/>
        <xdr:cNvSpPr>
          <a:spLocks noChangeShapeType="1"/>
        </xdr:cNvSpPr>
      </xdr:nvSpPr>
      <xdr:spPr bwMode="auto">
        <a:xfrm>
          <a:off x="8010525" y="31384875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87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8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9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2690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91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92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2693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94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95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96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4</xdr:col>
      <xdr:colOff>285750</xdr:colOff>
      <xdr:row>132</xdr:row>
      <xdr:rowOff>9525</xdr:rowOff>
    </xdr:to>
    <xdr:sp macro="" textlink="">
      <xdr:nvSpPr>
        <xdr:cNvPr id="2697" name="Line 1"/>
        <xdr:cNvSpPr>
          <a:spLocks noChangeShapeType="1"/>
        </xdr:cNvSpPr>
      </xdr:nvSpPr>
      <xdr:spPr bwMode="auto">
        <a:xfrm>
          <a:off x="1819275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132</xdr:row>
      <xdr:rowOff>9525</xdr:rowOff>
    </xdr:from>
    <xdr:to>
      <xdr:col>4</xdr:col>
      <xdr:colOff>1285875</xdr:colOff>
      <xdr:row>132</xdr:row>
      <xdr:rowOff>9525</xdr:rowOff>
    </xdr:to>
    <xdr:sp macro="" textlink="">
      <xdr:nvSpPr>
        <xdr:cNvPr id="2698" name="Line 1"/>
        <xdr:cNvSpPr>
          <a:spLocks noChangeShapeType="1"/>
        </xdr:cNvSpPr>
      </xdr:nvSpPr>
      <xdr:spPr bwMode="auto">
        <a:xfrm>
          <a:off x="2028825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2124075</xdr:colOff>
      <xdr:row>132</xdr:row>
      <xdr:rowOff>9525</xdr:rowOff>
    </xdr:from>
    <xdr:to>
      <xdr:col>5</xdr:col>
      <xdr:colOff>285750</xdr:colOff>
      <xdr:row>132</xdr:row>
      <xdr:rowOff>9525</xdr:rowOff>
    </xdr:to>
    <xdr:sp macro="" textlink="">
      <xdr:nvSpPr>
        <xdr:cNvPr id="2699" name="Line 1"/>
        <xdr:cNvSpPr>
          <a:spLocks noChangeShapeType="1"/>
        </xdr:cNvSpPr>
      </xdr:nvSpPr>
      <xdr:spPr bwMode="auto">
        <a:xfrm>
          <a:off x="3676650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132</xdr:row>
      <xdr:rowOff>9525</xdr:rowOff>
    </xdr:from>
    <xdr:to>
      <xdr:col>5</xdr:col>
      <xdr:colOff>1285875</xdr:colOff>
      <xdr:row>132</xdr:row>
      <xdr:rowOff>9525</xdr:rowOff>
    </xdr:to>
    <xdr:sp macro="" textlink="">
      <xdr:nvSpPr>
        <xdr:cNvPr id="2700" name="Line 1"/>
        <xdr:cNvSpPr>
          <a:spLocks noChangeShapeType="1"/>
        </xdr:cNvSpPr>
      </xdr:nvSpPr>
      <xdr:spPr bwMode="auto">
        <a:xfrm>
          <a:off x="388620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2124075</xdr:colOff>
      <xdr:row>132</xdr:row>
      <xdr:rowOff>9525</xdr:rowOff>
    </xdr:from>
    <xdr:to>
      <xdr:col>6</xdr:col>
      <xdr:colOff>285750</xdr:colOff>
      <xdr:row>132</xdr:row>
      <xdr:rowOff>9525</xdr:rowOff>
    </xdr:to>
    <xdr:sp macro="" textlink="">
      <xdr:nvSpPr>
        <xdr:cNvPr id="2701" name="Line 1"/>
        <xdr:cNvSpPr>
          <a:spLocks noChangeShapeType="1"/>
        </xdr:cNvSpPr>
      </xdr:nvSpPr>
      <xdr:spPr bwMode="auto">
        <a:xfrm>
          <a:off x="5324475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132</xdr:row>
      <xdr:rowOff>9525</xdr:rowOff>
    </xdr:from>
    <xdr:to>
      <xdr:col>6</xdr:col>
      <xdr:colOff>1285875</xdr:colOff>
      <xdr:row>132</xdr:row>
      <xdr:rowOff>9525</xdr:rowOff>
    </xdr:to>
    <xdr:sp macro="" textlink="">
      <xdr:nvSpPr>
        <xdr:cNvPr id="2702" name="Line 1"/>
        <xdr:cNvSpPr>
          <a:spLocks noChangeShapeType="1"/>
        </xdr:cNvSpPr>
      </xdr:nvSpPr>
      <xdr:spPr bwMode="auto">
        <a:xfrm>
          <a:off x="5534025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2124075</xdr:colOff>
      <xdr:row>132</xdr:row>
      <xdr:rowOff>9525</xdr:rowOff>
    </xdr:from>
    <xdr:to>
      <xdr:col>7</xdr:col>
      <xdr:colOff>285750</xdr:colOff>
      <xdr:row>132</xdr:row>
      <xdr:rowOff>9525</xdr:rowOff>
    </xdr:to>
    <xdr:sp macro="" textlink="">
      <xdr:nvSpPr>
        <xdr:cNvPr id="2703" name="Line 1"/>
        <xdr:cNvSpPr>
          <a:spLocks noChangeShapeType="1"/>
        </xdr:cNvSpPr>
      </xdr:nvSpPr>
      <xdr:spPr bwMode="auto">
        <a:xfrm>
          <a:off x="6972300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132</xdr:row>
      <xdr:rowOff>9525</xdr:rowOff>
    </xdr:from>
    <xdr:to>
      <xdr:col>7</xdr:col>
      <xdr:colOff>1285875</xdr:colOff>
      <xdr:row>132</xdr:row>
      <xdr:rowOff>9525</xdr:rowOff>
    </xdr:to>
    <xdr:sp macro="" textlink="">
      <xdr:nvSpPr>
        <xdr:cNvPr id="2704" name="Line 1"/>
        <xdr:cNvSpPr>
          <a:spLocks noChangeShapeType="1"/>
        </xdr:cNvSpPr>
      </xdr:nvSpPr>
      <xdr:spPr bwMode="auto">
        <a:xfrm>
          <a:off x="718185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537"/>
  <sheetViews>
    <sheetView view="pageBreakPreview" zoomScale="70" zoomScaleNormal="106" zoomScaleSheetLayoutView="70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H32" sqref="H32"/>
    </sheetView>
  </sheetViews>
  <sheetFormatPr defaultColWidth="10.44140625" defaultRowHeight="15.75" customHeight="1" x14ac:dyDescent="0.3"/>
  <cols>
    <col min="1" max="1" width="10.44140625" customWidth="1"/>
    <col min="2" max="2" width="64.44140625" customWidth="1"/>
    <col min="3" max="3" width="36.44140625" customWidth="1"/>
    <col min="4" max="4" width="26.109375" customWidth="1"/>
    <col min="5" max="5" width="19.44140625" style="28" customWidth="1"/>
    <col min="6" max="7" width="26.44140625" style="28" customWidth="1"/>
    <col min="8" max="8" width="24" customWidth="1"/>
    <col min="9" max="9" width="19.44140625" style="292" customWidth="1"/>
  </cols>
  <sheetData>
    <row r="1" spans="1:9" ht="24" customHeight="1" x14ac:dyDescent="0.3">
      <c r="A1" s="321" t="s">
        <v>0</v>
      </c>
      <c r="B1" s="321" t="s">
        <v>1</v>
      </c>
      <c r="C1" s="321" t="s">
        <v>2</v>
      </c>
      <c r="D1" s="1"/>
      <c r="E1" s="27"/>
      <c r="F1" s="27"/>
      <c r="G1" s="27"/>
      <c r="H1" s="1"/>
    </row>
    <row r="2" spans="1:9" ht="57.15" customHeight="1" x14ac:dyDescent="0.3">
      <c r="A2" s="321"/>
      <c r="B2" s="321"/>
      <c r="C2" s="321"/>
      <c r="D2" s="227">
        <v>2020</v>
      </c>
      <c r="E2" s="227">
        <v>2021</v>
      </c>
      <c r="F2" s="227">
        <v>2022</v>
      </c>
      <c r="G2" s="227">
        <v>2023</v>
      </c>
      <c r="H2" s="227">
        <v>2024</v>
      </c>
      <c r="I2" s="293" t="s">
        <v>3</v>
      </c>
    </row>
    <row r="3" spans="1:9" s="2" customFormat="1" ht="43.65" customHeight="1" x14ac:dyDescent="0.4">
      <c r="A3" s="322"/>
      <c r="B3" s="323" t="s">
        <v>4</v>
      </c>
      <c r="C3" s="22" t="s">
        <v>5</v>
      </c>
      <c r="D3" s="228">
        <f>D4+D5+D6+D9+D7+D8</f>
        <v>3061012.06</v>
      </c>
      <c r="E3" s="228">
        <f t="shared" ref="E3:H3" si="0">E4+E5+E6+E9+E7+E8</f>
        <v>3745349.4888199996</v>
      </c>
      <c r="F3" s="228">
        <f t="shared" si="0"/>
        <v>2776186.48</v>
      </c>
      <c r="G3" s="228">
        <f t="shared" si="0"/>
        <v>1891701.1</v>
      </c>
      <c r="H3" s="250">
        <f t="shared" si="0"/>
        <v>2129818.7999999998</v>
      </c>
      <c r="I3" s="294">
        <f>D3+E3+F3+G3+H3</f>
        <v>13604067.928819999</v>
      </c>
    </row>
    <row r="4" spans="1:9" s="2" customFormat="1" ht="43.65" customHeight="1" x14ac:dyDescent="0.4">
      <c r="A4" s="322"/>
      <c r="B4" s="323"/>
      <c r="C4" s="22" t="s">
        <v>10</v>
      </c>
      <c r="D4" s="228">
        <f>D11</f>
        <v>33692</v>
      </c>
      <c r="E4" s="228">
        <f t="shared" ref="E4:H4" si="1">E11</f>
        <v>0</v>
      </c>
      <c r="F4" s="228">
        <f t="shared" si="1"/>
        <v>262785</v>
      </c>
      <c r="G4" s="228">
        <f t="shared" si="1"/>
        <v>514872.5</v>
      </c>
      <c r="H4" s="250">
        <f t="shared" si="1"/>
        <v>273671.5</v>
      </c>
      <c r="I4" s="294">
        <f t="shared" ref="I4:I66" si="2">D4+E4+F4+G4+H4</f>
        <v>1085021</v>
      </c>
    </row>
    <row r="5" spans="1:9" s="2" customFormat="1" ht="43.65" customHeight="1" x14ac:dyDescent="0.4">
      <c r="A5" s="322"/>
      <c r="B5" s="323"/>
      <c r="C5" s="22" t="s">
        <v>6</v>
      </c>
      <c r="D5" s="228">
        <f>D12+D38+D53+D63</f>
        <v>1888631.9000000001</v>
      </c>
      <c r="E5" s="228">
        <f t="shared" ref="E5:H5" si="3">E12+E38+E53+E63</f>
        <v>2612728.7999999998</v>
      </c>
      <c r="F5" s="228">
        <f>F12+F38+F53+F63</f>
        <v>1440779.48</v>
      </c>
      <c r="G5" s="228">
        <f t="shared" si="3"/>
        <v>310973.09999999998</v>
      </c>
      <c r="H5" s="250">
        <f t="shared" si="3"/>
        <v>792746.79</v>
      </c>
      <c r="I5" s="294">
        <f t="shared" si="2"/>
        <v>7045860.0699999994</v>
      </c>
    </row>
    <row r="6" spans="1:9" s="2" customFormat="1" ht="24" customHeight="1" x14ac:dyDescent="0.4">
      <c r="A6" s="322"/>
      <c r="B6" s="323"/>
      <c r="C6" s="22" t="s">
        <v>7</v>
      </c>
      <c r="D6" s="228">
        <f>D13+D54</f>
        <v>28074.78</v>
      </c>
      <c r="E6" s="228">
        <f t="shared" ref="E6:H6" si="4">E13+E54</f>
        <v>6078.9800000000005</v>
      </c>
      <c r="F6" s="228">
        <f t="shared" si="4"/>
        <v>3733.7700000000004</v>
      </c>
      <c r="G6" s="228">
        <f t="shared" si="4"/>
        <v>5257.27</v>
      </c>
      <c r="H6" s="250">
        <f t="shared" si="4"/>
        <v>2792.28</v>
      </c>
      <c r="I6" s="294">
        <f t="shared" si="2"/>
        <v>45937.08</v>
      </c>
    </row>
    <row r="7" spans="1:9" s="2" customFormat="1" ht="24" customHeight="1" x14ac:dyDescent="0.4">
      <c r="A7" s="322"/>
      <c r="B7" s="323"/>
      <c r="C7" s="22" t="s">
        <v>110</v>
      </c>
      <c r="D7" s="228">
        <f>D55</f>
        <v>0</v>
      </c>
      <c r="E7" s="228">
        <f t="shared" ref="E7:H7" si="5">E55</f>
        <v>0</v>
      </c>
      <c r="F7" s="228">
        <f t="shared" si="5"/>
        <v>0</v>
      </c>
      <c r="G7" s="228">
        <f t="shared" si="5"/>
        <v>0</v>
      </c>
      <c r="H7" s="250">
        <f t="shared" si="5"/>
        <v>0</v>
      </c>
      <c r="I7" s="294">
        <f t="shared" si="2"/>
        <v>0</v>
      </c>
    </row>
    <row r="8" spans="1:9" s="2" customFormat="1" ht="93.75" customHeight="1" x14ac:dyDescent="0.4">
      <c r="A8" s="322"/>
      <c r="B8" s="323"/>
      <c r="C8" s="226" t="s">
        <v>113</v>
      </c>
      <c r="D8" s="228">
        <f>D14</f>
        <v>3524.8</v>
      </c>
      <c r="E8" s="228">
        <f>E14</f>
        <v>3524.8</v>
      </c>
      <c r="F8" s="228"/>
      <c r="G8" s="228"/>
      <c r="H8" s="250"/>
      <c r="I8" s="294">
        <f t="shared" si="2"/>
        <v>7049.6</v>
      </c>
    </row>
    <row r="9" spans="1:9" s="2" customFormat="1" ht="43.65" customHeight="1" x14ac:dyDescent="0.4">
      <c r="A9" s="322"/>
      <c r="B9" s="323"/>
      <c r="C9" s="22" t="s">
        <v>8</v>
      </c>
      <c r="D9" s="228">
        <f>D15+D39+D56</f>
        <v>1107088.58</v>
      </c>
      <c r="E9" s="228">
        <f t="shared" ref="E9:H9" si="6">E15+E39+E56</f>
        <v>1123016.90882</v>
      </c>
      <c r="F9" s="228">
        <f t="shared" si="6"/>
        <v>1068888.23</v>
      </c>
      <c r="G9" s="228">
        <f t="shared" si="6"/>
        <v>1060598.23</v>
      </c>
      <c r="H9" s="250">
        <f t="shared" si="6"/>
        <v>1060608.23</v>
      </c>
      <c r="I9" s="294">
        <f t="shared" si="2"/>
        <v>5420200.178820001</v>
      </c>
    </row>
    <row r="10" spans="1:9" s="2" customFormat="1" ht="24" customHeight="1" x14ac:dyDescent="0.4">
      <c r="A10" s="316">
        <v>1</v>
      </c>
      <c r="B10" s="317" t="s">
        <v>9</v>
      </c>
      <c r="C10" s="22" t="s">
        <v>5</v>
      </c>
      <c r="D10" s="228">
        <f>D11+D12+D13+D15+D14</f>
        <v>2399039.2699999996</v>
      </c>
      <c r="E10" s="228">
        <f t="shared" ref="E10:H10" si="7">E11+E12+E13+E15+E14</f>
        <v>2802075.7088199998</v>
      </c>
      <c r="F10" s="228">
        <f t="shared" si="7"/>
        <v>2446941.2800000003</v>
      </c>
      <c r="G10" s="228">
        <f t="shared" si="7"/>
        <v>1562845.1</v>
      </c>
      <c r="H10" s="250">
        <f t="shared" si="7"/>
        <v>1801737.8</v>
      </c>
      <c r="I10" s="294">
        <f t="shared" si="2"/>
        <v>11012639.158820001</v>
      </c>
    </row>
    <row r="11" spans="1:9" s="2" customFormat="1" ht="24" customHeight="1" x14ac:dyDescent="0.4">
      <c r="A11" s="316"/>
      <c r="B11" s="317"/>
      <c r="C11" s="23" t="s">
        <v>10</v>
      </c>
      <c r="D11" s="228">
        <f>D33+D26</f>
        <v>33692</v>
      </c>
      <c r="E11" s="228">
        <f t="shared" ref="E11:H11" si="8">E33+E26</f>
        <v>0</v>
      </c>
      <c r="F11" s="228">
        <f t="shared" si="8"/>
        <v>262785</v>
      </c>
      <c r="G11" s="228">
        <f t="shared" si="8"/>
        <v>514872.5</v>
      </c>
      <c r="H11" s="250">
        <f t="shared" si="8"/>
        <v>273671.5</v>
      </c>
      <c r="I11" s="294">
        <f t="shared" si="2"/>
        <v>1085021</v>
      </c>
    </row>
    <row r="12" spans="1:9" s="2" customFormat="1" ht="43.65" customHeight="1" x14ac:dyDescent="0.4">
      <c r="A12" s="316"/>
      <c r="B12" s="317"/>
      <c r="C12" s="22" t="s">
        <v>6</v>
      </c>
      <c r="D12" s="228">
        <f>D16+D17+D18+D19+D22+D27+D30+D34+D20</f>
        <v>1474422.8</v>
      </c>
      <c r="E12" s="228">
        <f t="shared" ref="E12:H12" si="9">E16+E17+E18+E19+E22+E27+E30+E34+E20</f>
        <v>1869718.7</v>
      </c>
      <c r="F12" s="228">
        <f t="shared" si="9"/>
        <v>1311794.28</v>
      </c>
      <c r="G12" s="228">
        <f t="shared" si="9"/>
        <v>182387.09999999998</v>
      </c>
      <c r="H12" s="228">
        <f t="shared" si="9"/>
        <v>664945.79</v>
      </c>
      <c r="I12" s="294">
        <f t="shared" si="2"/>
        <v>5503268.6699999999</v>
      </c>
    </row>
    <row r="13" spans="1:9" s="2" customFormat="1" ht="43.65" customHeight="1" x14ac:dyDescent="0.4">
      <c r="A13" s="316"/>
      <c r="B13" s="317"/>
      <c r="C13" s="24" t="s">
        <v>7</v>
      </c>
      <c r="D13" s="229">
        <f>D35+D28+D31</f>
        <v>27996.39</v>
      </c>
      <c r="E13" s="229">
        <f>E35+E28+E31</f>
        <v>6067.3</v>
      </c>
      <c r="F13" s="229">
        <f>F35+F28+F31</f>
        <v>3733.7700000000004</v>
      </c>
      <c r="G13" s="229">
        <f>G35+G28+G31</f>
        <v>5257.27</v>
      </c>
      <c r="H13" s="251">
        <f>H35+H28+H31</f>
        <v>2792.28</v>
      </c>
      <c r="I13" s="294">
        <f t="shared" si="2"/>
        <v>45847.010000000009</v>
      </c>
    </row>
    <row r="14" spans="1:9" s="2" customFormat="1" ht="79.95" customHeight="1" x14ac:dyDescent="0.4">
      <c r="A14" s="25"/>
      <c r="B14" s="26"/>
      <c r="C14" s="22" t="s">
        <v>113</v>
      </c>
      <c r="D14" s="229">
        <f>D23</f>
        <v>3524.8</v>
      </c>
      <c r="E14" s="229">
        <f>E23</f>
        <v>3524.8</v>
      </c>
      <c r="F14" s="229">
        <f t="shared" ref="F14:H14" si="10">F23</f>
        <v>0</v>
      </c>
      <c r="G14" s="229">
        <f t="shared" si="10"/>
        <v>0</v>
      </c>
      <c r="H14" s="229">
        <f t="shared" si="10"/>
        <v>0</v>
      </c>
      <c r="I14" s="294">
        <f t="shared" si="2"/>
        <v>7049.6</v>
      </c>
    </row>
    <row r="15" spans="1:9" s="2" customFormat="1" ht="43.65" customHeight="1" x14ac:dyDescent="0.4">
      <c r="A15" s="25"/>
      <c r="B15" s="26"/>
      <c r="C15" s="24" t="s">
        <v>99</v>
      </c>
      <c r="D15" s="229">
        <f>D36+D24</f>
        <v>859403.28</v>
      </c>
      <c r="E15" s="229">
        <f>E36+E24</f>
        <v>922764.90882000001</v>
      </c>
      <c r="F15" s="229">
        <f t="shared" ref="F15:H15" si="11">F36+F24</f>
        <v>868628.23</v>
      </c>
      <c r="G15" s="229">
        <f t="shared" si="11"/>
        <v>860328.23</v>
      </c>
      <c r="H15" s="229">
        <f t="shared" si="11"/>
        <v>860328.23</v>
      </c>
      <c r="I15" s="294">
        <f t="shared" si="2"/>
        <v>4371452.8788200002</v>
      </c>
    </row>
    <row r="16" spans="1:9" s="260" customFormat="1" ht="105" customHeight="1" x14ac:dyDescent="0.4">
      <c r="A16" s="249" t="s">
        <v>11</v>
      </c>
      <c r="B16" s="247" t="s">
        <v>13</v>
      </c>
      <c r="C16" s="245" t="s">
        <v>6</v>
      </c>
      <c r="D16" s="246">
        <f>65179.7+600</f>
        <v>65779.7</v>
      </c>
      <c r="E16" s="246">
        <v>76057.100000000006</v>
      </c>
      <c r="F16" s="246">
        <v>82458.899999999994</v>
      </c>
      <c r="G16" s="246">
        <v>82501.3</v>
      </c>
      <c r="H16" s="252">
        <v>82548.5</v>
      </c>
      <c r="I16" s="294">
        <f t="shared" si="2"/>
        <v>389345.5</v>
      </c>
    </row>
    <row r="17" spans="1:9" s="237" customFormat="1" ht="170.1" customHeight="1" x14ac:dyDescent="0.4">
      <c r="A17" s="249" t="s">
        <v>12</v>
      </c>
      <c r="B17" s="247" t="s">
        <v>76</v>
      </c>
      <c r="C17" s="245" t="s">
        <v>6</v>
      </c>
      <c r="D17" s="246">
        <v>29023.4</v>
      </c>
      <c r="E17" s="246">
        <v>32905</v>
      </c>
      <c r="F17" s="246">
        <v>34850.699999999997</v>
      </c>
      <c r="G17" s="246">
        <v>34850.699999999997</v>
      </c>
      <c r="H17" s="246">
        <v>34850.699999999997</v>
      </c>
      <c r="I17" s="294">
        <f t="shared" si="2"/>
        <v>166480.5</v>
      </c>
    </row>
    <row r="18" spans="1:9" s="237" customFormat="1" ht="170.1" customHeight="1" x14ac:dyDescent="0.4">
      <c r="A18" s="261"/>
      <c r="B18" s="262" t="s">
        <v>112</v>
      </c>
      <c r="C18" s="245" t="s">
        <v>6</v>
      </c>
      <c r="D18" s="263">
        <v>100</v>
      </c>
      <c r="E18" s="263">
        <v>100</v>
      </c>
      <c r="F18" s="263">
        <v>100</v>
      </c>
      <c r="G18" s="263">
        <v>100</v>
      </c>
      <c r="H18" s="263">
        <v>100</v>
      </c>
      <c r="I18" s="294">
        <f t="shared" si="2"/>
        <v>500</v>
      </c>
    </row>
    <row r="19" spans="1:9" s="237" customFormat="1" ht="241.65" customHeight="1" x14ac:dyDescent="0.4">
      <c r="A19" s="261" t="s">
        <v>14</v>
      </c>
      <c r="B19" s="265" t="s">
        <v>77</v>
      </c>
      <c r="C19" s="245" t="s">
        <v>6</v>
      </c>
      <c r="D19" s="263">
        <f>1056609.6+157681</f>
        <v>1214290.6000000001</v>
      </c>
      <c r="E19" s="263">
        <f>1295707.4+75909-6</f>
        <v>1371610.4</v>
      </c>
      <c r="F19" s="263">
        <v>1111995.98</v>
      </c>
      <c r="G19" s="263"/>
      <c r="H19" s="264">
        <v>484947.89</v>
      </c>
      <c r="I19" s="294">
        <f t="shared" si="2"/>
        <v>4182844.87</v>
      </c>
    </row>
    <row r="20" spans="1:9" s="260" customFormat="1" ht="241.65" customHeight="1" x14ac:dyDescent="0.4">
      <c r="A20" s="261"/>
      <c r="B20" s="265" t="s">
        <v>131</v>
      </c>
      <c r="C20" s="245" t="s">
        <v>6</v>
      </c>
      <c r="D20" s="263"/>
      <c r="E20" s="263">
        <f>30000+133229.2</f>
        <v>163229.20000000001</v>
      </c>
      <c r="F20" s="263"/>
      <c r="G20" s="263"/>
      <c r="H20" s="264"/>
      <c r="I20" s="294">
        <f t="shared" si="2"/>
        <v>163229.20000000001</v>
      </c>
    </row>
    <row r="21" spans="1:9" s="237" customFormat="1" ht="150" customHeight="1" x14ac:dyDescent="0.4">
      <c r="A21" s="243" t="s">
        <v>15</v>
      </c>
      <c r="B21" s="244" t="s">
        <v>78</v>
      </c>
      <c r="C21" s="245" t="s">
        <v>5</v>
      </c>
      <c r="D21" s="246">
        <f>D22+D24+D23</f>
        <v>907117.9800000001</v>
      </c>
      <c r="E21" s="246">
        <f t="shared" ref="E21:H21" si="12">E22+E24+E23</f>
        <v>923417.33000000007</v>
      </c>
      <c r="F21" s="246">
        <f t="shared" si="12"/>
        <v>920062.53</v>
      </c>
      <c r="G21" s="246">
        <f t="shared" si="12"/>
        <v>920062.53</v>
      </c>
      <c r="H21" s="252">
        <f t="shared" si="12"/>
        <v>920062.53</v>
      </c>
      <c r="I21" s="294">
        <f t="shared" si="2"/>
        <v>4590722.9000000004</v>
      </c>
    </row>
    <row r="22" spans="1:9" s="260" customFormat="1" ht="150" customHeight="1" x14ac:dyDescent="0.4">
      <c r="A22" s="267"/>
      <c r="B22" s="268"/>
      <c r="C22" s="245" t="s">
        <v>6</v>
      </c>
      <c r="D22" s="246">
        <v>57189.9</v>
      </c>
      <c r="E22" s="246">
        <v>59564.3</v>
      </c>
      <c r="F22" s="246">
        <v>59734.3</v>
      </c>
      <c r="G22" s="246">
        <v>59734.3</v>
      </c>
      <c r="H22" s="252">
        <v>59734.3</v>
      </c>
      <c r="I22" s="294">
        <f t="shared" si="2"/>
        <v>295957.09999999998</v>
      </c>
    </row>
    <row r="23" spans="1:9" s="260" customFormat="1" ht="171.75" customHeight="1" x14ac:dyDescent="0.4">
      <c r="A23" s="267"/>
      <c r="B23" s="268"/>
      <c r="C23" s="245" t="s">
        <v>113</v>
      </c>
      <c r="D23" s="246">
        <v>3524.8</v>
      </c>
      <c r="E23" s="246">
        <v>3524.8</v>
      </c>
      <c r="F23" s="246">
        <v>0</v>
      </c>
      <c r="G23" s="246">
        <v>0</v>
      </c>
      <c r="H23" s="252">
        <v>0</v>
      </c>
      <c r="I23" s="294">
        <f t="shared" si="2"/>
        <v>7049.6</v>
      </c>
    </row>
    <row r="24" spans="1:9" s="260" customFormat="1" ht="150" customHeight="1" x14ac:dyDescent="0.4">
      <c r="A24" s="267"/>
      <c r="B24" s="268"/>
      <c r="C24" s="245" t="s">
        <v>99</v>
      </c>
      <c r="D24" s="246">
        <v>846403.28</v>
      </c>
      <c r="E24" s="246">
        <v>860328.23</v>
      </c>
      <c r="F24" s="246">
        <v>860328.23</v>
      </c>
      <c r="G24" s="246">
        <v>860328.23</v>
      </c>
      <c r="H24" s="252">
        <v>860328.23</v>
      </c>
      <c r="I24" s="294">
        <f t="shared" si="2"/>
        <v>4287716.2</v>
      </c>
    </row>
    <row r="25" spans="1:9" s="260" customFormat="1" ht="43.65" customHeight="1" x14ac:dyDescent="0.4">
      <c r="A25" s="311" t="s">
        <v>16</v>
      </c>
      <c r="B25" s="320" t="s">
        <v>79</v>
      </c>
      <c r="C25" s="245" t="s">
        <v>5</v>
      </c>
      <c r="D25" s="246">
        <f>SUM(D26:D28)</f>
        <v>41735.9</v>
      </c>
      <c r="E25" s="246">
        <f>SUM(E26:E28)</f>
        <v>0</v>
      </c>
      <c r="F25" s="246">
        <f>SUM(F26:F28)</f>
        <v>0</v>
      </c>
      <c r="G25" s="246">
        <f>SUM(G26:G28)</f>
        <v>0</v>
      </c>
      <c r="H25" s="252">
        <f>SUM(H26:H28)</f>
        <v>0</v>
      </c>
      <c r="I25" s="294">
        <f t="shared" si="2"/>
        <v>41735.9</v>
      </c>
    </row>
    <row r="26" spans="1:9" s="260" customFormat="1" ht="43.65" customHeight="1" x14ac:dyDescent="0.4">
      <c r="A26" s="311"/>
      <c r="B26" s="320"/>
      <c r="C26" s="247" t="s">
        <v>10</v>
      </c>
      <c r="D26" s="246">
        <v>0</v>
      </c>
      <c r="E26" s="246"/>
      <c r="F26" s="246"/>
      <c r="G26" s="246">
        <v>0</v>
      </c>
      <c r="H26" s="252">
        <v>0</v>
      </c>
      <c r="I26" s="294">
        <f t="shared" si="2"/>
        <v>0</v>
      </c>
    </row>
    <row r="27" spans="1:9" s="260" customFormat="1" ht="43.65" customHeight="1" x14ac:dyDescent="0.4">
      <c r="A27" s="311"/>
      <c r="B27" s="320"/>
      <c r="C27" s="245" t="s">
        <v>6</v>
      </c>
      <c r="D27" s="246">
        <v>17300</v>
      </c>
      <c r="E27" s="246"/>
      <c r="F27" s="246"/>
      <c r="G27" s="246">
        <v>0</v>
      </c>
      <c r="H27" s="252">
        <v>0</v>
      </c>
      <c r="I27" s="294">
        <f t="shared" si="2"/>
        <v>17300</v>
      </c>
    </row>
    <row r="28" spans="1:9" s="260" customFormat="1" ht="36.6" customHeight="1" x14ac:dyDescent="0.4">
      <c r="A28" s="311"/>
      <c r="B28" s="320"/>
      <c r="C28" s="266" t="s">
        <v>7</v>
      </c>
      <c r="D28" s="246">
        <v>24435.9</v>
      </c>
      <c r="E28" s="246"/>
      <c r="F28" s="246"/>
      <c r="G28" s="246">
        <v>0</v>
      </c>
      <c r="H28" s="252">
        <v>0</v>
      </c>
      <c r="I28" s="294">
        <f t="shared" si="2"/>
        <v>24435.9</v>
      </c>
    </row>
    <row r="29" spans="1:9" s="237" customFormat="1" ht="101.85" customHeight="1" x14ac:dyDescent="0.4">
      <c r="A29" s="311" t="s">
        <v>17</v>
      </c>
      <c r="B29" s="320" t="s">
        <v>80</v>
      </c>
      <c r="C29" s="269" t="s">
        <v>5</v>
      </c>
      <c r="D29" s="246">
        <f>SUM(D30:D31)</f>
        <v>68225.320000000007</v>
      </c>
      <c r="E29" s="246">
        <f>SUM(E30:E31)</f>
        <v>98373.95</v>
      </c>
      <c r="F29" s="246">
        <f>SUM(F30:F31)</f>
        <v>21052.66</v>
      </c>
      <c r="G29" s="246">
        <f>SUM(G30:G31)</f>
        <v>0</v>
      </c>
      <c r="H29" s="252">
        <f>SUM(H30:H31)</f>
        <v>0</v>
      </c>
      <c r="I29" s="294">
        <f t="shared" si="2"/>
        <v>187651.93000000002</v>
      </c>
    </row>
    <row r="30" spans="1:9" s="237" customFormat="1" ht="110.1" customHeight="1" x14ac:dyDescent="0.4">
      <c r="A30" s="311"/>
      <c r="B30" s="320"/>
      <c r="C30" s="269" t="s">
        <v>6</v>
      </c>
      <c r="D30" s="246">
        <v>65214.5</v>
      </c>
      <c r="E30" s="246">
        <v>93304.7</v>
      </c>
      <c r="F30" s="246">
        <v>20000</v>
      </c>
      <c r="G30" s="246">
        <v>0</v>
      </c>
      <c r="H30" s="252">
        <v>0</v>
      </c>
      <c r="I30" s="294">
        <f t="shared" si="2"/>
        <v>178519.2</v>
      </c>
    </row>
    <row r="31" spans="1:9" s="237" customFormat="1" ht="95.1" customHeight="1" x14ac:dyDescent="0.4">
      <c r="A31" s="311"/>
      <c r="B31" s="320"/>
      <c r="C31" s="266" t="s">
        <v>7</v>
      </c>
      <c r="D31" s="246">
        <v>3010.82</v>
      </c>
      <c r="E31" s="246">
        <v>5069.25</v>
      </c>
      <c r="F31" s="246">
        <v>1052.6600000000001</v>
      </c>
      <c r="G31" s="246">
        <v>0</v>
      </c>
      <c r="H31" s="252">
        <v>0</v>
      </c>
      <c r="I31" s="294">
        <f t="shared" si="2"/>
        <v>9132.73</v>
      </c>
    </row>
    <row r="32" spans="1:9" s="284" customFormat="1" ht="43.65" customHeight="1" x14ac:dyDescent="0.4">
      <c r="A32" s="318" t="s">
        <v>19</v>
      </c>
      <c r="B32" s="319" t="s">
        <v>18</v>
      </c>
      <c r="C32" s="281" t="s">
        <v>5</v>
      </c>
      <c r="D32" s="282">
        <f>D33+D34+D35+D36</f>
        <v>72766.37</v>
      </c>
      <c r="E32" s="282">
        <f>E33+E34+E35+E36</f>
        <v>136382.72882000002</v>
      </c>
      <c r="F32" s="282">
        <f t="shared" ref="F32:G32" si="13">F33+F34+F35+F36</f>
        <v>276420.51</v>
      </c>
      <c r="G32" s="282">
        <f t="shared" si="13"/>
        <v>525330.56999999995</v>
      </c>
      <c r="H32" s="283">
        <f>H33+H34+H35+H36</f>
        <v>279228.18000000005</v>
      </c>
      <c r="I32" s="294">
        <f t="shared" si="2"/>
        <v>1290128.3588200002</v>
      </c>
    </row>
    <row r="33" spans="1:9" s="284" customFormat="1" ht="57.75" customHeight="1" x14ac:dyDescent="0.4">
      <c r="A33" s="318"/>
      <c r="B33" s="319"/>
      <c r="C33" s="285" t="s">
        <v>10</v>
      </c>
      <c r="D33" s="282">
        <v>33692</v>
      </c>
      <c r="E33" s="282">
        <v>0</v>
      </c>
      <c r="F33" s="282">
        <v>262785</v>
      </c>
      <c r="G33" s="282">
        <v>514872.5</v>
      </c>
      <c r="H33" s="283">
        <v>273671.5</v>
      </c>
      <c r="I33" s="294">
        <f t="shared" si="2"/>
        <v>1085021</v>
      </c>
    </row>
    <row r="34" spans="1:9" s="284" customFormat="1" ht="43.65" customHeight="1" x14ac:dyDescent="0.4">
      <c r="A34" s="318"/>
      <c r="B34" s="319"/>
      <c r="C34" s="281" t="s">
        <v>6</v>
      </c>
      <c r="D34" s="282">
        <v>25524.7</v>
      </c>
      <c r="E34" s="282">
        <v>72948</v>
      </c>
      <c r="F34" s="282">
        <v>2654.4</v>
      </c>
      <c r="G34" s="282">
        <v>5200.8</v>
      </c>
      <c r="H34" s="283">
        <v>2764.4</v>
      </c>
      <c r="I34" s="294">
        <f t="shared" si="2"/>
        <v>109092.29999999999</v>
      </c>
    </row>
    <row r="35" spans="1:9" s="289" customFormat="1" ht="43.65" customHeight="1" x14ac:dyDescent="0.4">
      <c r="A35" s="318"/>
      <c r="B35" s="319"/>
      <c r="C35" s="286" t="s">
        <v>7</v>
      </c>
      <c r="D35" s="287">
        <v>549.66999999999996</v>
      </c>
      <c r="E35" s="287">
        <v>998.05</v>
      </c>
      <c r="F35" s="287">
        <v>2681.11</v>
      </c>
      <c r="G35" s="287">
        <v>5257.27</v>
      </c>
      <c r="H35" s="288">
        <v>2792.28</v>
      </c>
      <c r="I35" s="294">
        <f t="shared" si="2"/>
        <v>12278.380000000001</v>
      </c>
    </row>
    <row r="36" spans="1:9" s="289" customFormat="1" ht="43.65" customHeight="1" x14ac:dyDescent="0.4">
      <c r="A36" s="290"/>
      <c r="B36" s="291"/>
      <c r="C36" s="286" t="s">
        <v>99</v>
      </c>
      <c r="D36" s="287">
        <v>13000</v>
      </c>
      <c r="E36" s="287">
        <v>62436.678820000001</v>
      </c>
      <c r="F36" s="287">
        <v>8300</v>
      </c>
      <c r="G36" s="287">
        <v>0</v>
      </c>
      <c r="H36" s="288">
        <v>0</v>
      </c>
      <c r="I36" s="294">
        <f t="shared" si="2"/>
        <v>83736.678820000001</v>
      </c>
    </row>
    <row r="37" spans="1:9" s="260" customFormat="1" ht="24.6" customHeight="1" x14ac:dyDescent="0.4">
      <c r="A37" s="311">
        <v>2</v>
      </c>
      <c r="B37" s="312" t="s">
        <v>20</v>
      </c>
      <c r="C37" s="245" t="s">
        <v>5</v>
      </c>
      <c r="D37" s="270">
        <f>SUM(D38:D39)</f>
        <v>201480.40000000002</v>
      </c>
      <c r="E37" s="270">
        <f>SUM(E38:E39)</f>
        <v>201805.7</v>
      </c>
      <c r="F37" s="270">
        <f>SUM(F38:F39)</f>
        <v>201948.5</v>
      </c>
      <c r="G37" s="270">
        <f>SUM(G38:G39)</f>
        <v>201960.5</v>
      </c>
      <c r="H37" s="271">
        <f>SUM(H38:H39)</f>
        <v>201972.5</v>
      </c>
      <c r="I37" s="294">
        <f t="shared" si="2"/>
        <v>1009167.6000000001</v>
      </c>
    </row>
    <row r="38" spans="1:9" s="260" customFormat="1" ht="24" customHeight="1" x14ac:dyDescent="0.4">
      <c r="A38" s="311"/>
      <c r="B38" s="312"/>
      <c r="C38" s="245" t="s">
        <v>6</v>
      </c>
      <c r="D38" s="270">
        <f>D41</f>
        <v>1335.1</v>
      </c>
      <c r="E38" s="270">
        <f>E41</f>
        <v>1553.7</v>
      </c>
      <c r="F38" s="270">
        <f>F41</f>
        <v>1688.5</v>
      </c>
      <c r="G38" s="270">
        <f>G41</f>
        <v>1690.5</v>
      </c>
      <c r="H38" s="271">
        <f>H41</f>
        <v>1692.5</v>
      </c>
      <c r="I38" s="294">
        <f t="shared" si="2"/>
        <v>7960.3</v>
      </c>
    </row>
    <row r="39" spans="1:9" s="260" customFormat="1" ht="41.85" customHeight="1" x14ac:dyDescent="0.4">
      <c r="A39" s="311"/>
      <c r="B39" s="312"/>
      <c r="C39" s="245" t="s">
        <v>8</v>
      </c>
      <c r="D39" s="270">
        <f>D42+D46</f>
        <v>200145.30000000002</v>
      </c>
      <c r="E39" s="270">
        <f>E42+E46</f>
        <v>200252</v>
      </c>
      <c r="F39" s="270">
        <f>F42+F46</f>
        <v>200260</v>
      </c>
      <c r="G39" s="270">
        <f>G42+G46</f>
        <v>200270</v>
      </c>
      <c r="H39" s="271">
        <f>H42+H46</f>
        <v>200280</v>
      </c>
      <c r="I39" s="294">
        <f t="shared" si="2"/>
        <v>1001207.3</v>
      </c>
    </row>
    <row r="40" spans="1:9" s="260" customFormat="1" ht="27.45" customHeight="1" x14ac:dyDescent="0.4">
      <c r="A40" s="313" t="s">
        <v>21</v>
      </c>
      <c r="B40" s="312" t="s">
        <v>22</v>
      </c>
      <c r="C40" s="245" t="s">
        <v>5</v>
      </c>
      <c r="D40" s="270">
        <f>D41+D42</f>
        <v>2136.6999999999998</v>
      </c>
      <c r="E40" s="270">
        <f>E41+E42</f>
        <v>2355.6999999999998</v>
      </c>
      <c r="F40" s="270">
        <f>F41+F42</f>
        <v>2498.5</v>
      </c>
      <c r="G40" s="270">
        <f>G41+G42</f>
        <v>2510.5</v>
      </c>
      <c r="H40" s="271">
        <f>H41+H42</f>
        <v>2522.5</v>
      </c>
      <c r="I40" s="294">
        <f t="shared" si="2"/>
        <v>12023.9</v>
      </c>
    </row>
    <row r="41" spans="1:9" s="260" customFormat="1" ht="24" customHeight="1" x14ac:dyDescent="0.4">
      <c r="A41" s="313"/>
      <c r="B41" s="312"/>
      <c r="C41" s="272" t="s">
        <v>6</v>
      </c>
      <c r="D41" s="248">
        <f t="shared" ref="D41:H42" si="14">D43</f>
        <v>1335.1</v>
      </c>
      <c r="E41" s="248">
        <f t="shared" si="14"/>
        <v>1553.7</v>
      </c>
      <c r="F41" s="248">
        <f t="shared" si="14"/>
        <v>1688.5</v>
      </c>
      <c r="G41" s="248">
        <f t="shared" si="14"/>
        <v>1690.5</v>
      </c>
      <c r="H41" s="253">
        <f t="shared" si="14"/>
        <v>1692.5</v>
      </c>
      <c r="I41" s="294">
        <f t="shared" si="2"/>
        <v>7960.3</v>
      </c>
    </row>
    <row r="42" spans="1:9" s="260" customFormat="1" ht="41.85" customHeight="1" x14ac:dyDescent="0.4">
      <c r="A42" s="313"/>
      <c r="B42" s="312"/>
      <c r="C42" s="245" t="s">
        <v>23</v>
      </c>
      <c r="D42" s="270">
        <f t="shared" si="14"/>
        <v>801.6</v>
      </c>
      <c r="E42" s="270">
        <f t="shared" si="14"/>
        <v>802</v>
      </c>
      <c r="F42" s="270">
        <f t="shared" si="14"/>
        <v>810</v>
      </c>
      <c r="G42" s="270">
        <f t="shared" si="14"/>
        <v>820</v>
      </c>
      <c r="H42" s="271">
        <f t="shared" si="14"/>
        <v>830</v>
      </c>
      <c r="I42" s="294">
        <f t="shared" si="2"/>
        <v>4063.6</v>
      </c>
    </row>
    <row r="43" spans="1:9" s="260" customFormat="1" ht="192.45" customHeight="1" x14ac:dyDescent="0.4">
      <c r="A43" s="273" t="s">
        <v>24</v>
      </c>
      <c r="B43" s="245" t="s">
        <v>25</v>
      </c>
      <c r="C43" s="272" t="s">
        <v>6</v>
      </c>
      <c r="D43" s="274">
        <v>1335.1</v>
      </c>
      <c r="E43" s="274">
        <v>1553.7</v>
      </c>
      <c r="F43" s="274">
        <v>1688.5</v>
      </c>
      <c r="G43" s="274">
        <v>1690.5</v>
      </c>
      <c r="H43" s="275">
        <v>1692.5</v>
      </c>
      <c r="I43" s="294">
        <f t="shared" si="2"/>
        <v>7960.3</v>
      </c>
    </row>
    <row r="44" spans="1:9" s="260" customFormat="1" ht="130.94999999999999" customHeight="1" x14ac:dyDescent="0.4">
      <c r="A44" s="273" t="s">
        <v>26</v>
      </c>
      <c r="B44" s="245" t="s">
        <v>27</v>
      </c>
      <c r="C44" s="245" t="s">
        <v>8</v>
      </c>
      <c r="D44" s="276">
        <v>801.6</v>
      </c>
      <c r="E44" s="276">
        <v>802</v>
      </c>
      <c r="F44" s="276">
        <v>810</v>
      </c>
      <c r="G44" s="276">
        <v>820</v>
      </c>
      <c r="H44" s="277">
        <v>830</v>
      </c>
      <c r="I44" s="294">
        <f t="shared" si="2"/>
        <v>4063.6</v>
      </c>
    </row>
    <row r="45" spans="1:9" s="260" customFormat="1" ht="167.85" customHeight="1" x14ac:dyDescent="0.4">
      <c r="A45" s="273" t="s">
        <v>28</v>
      </c>
      <c r="B45" s="245" t="s">
        <v>29</v>
      </c>
      <c r="C45" s="245" t="s">
        <v>6</v>
      </c>
      <c r="D45" s="278">
        <v>0</v>
      </c>
      <c r="E45" s="278">
        <v>0</v>
      </c>
      <c r="F45" s="270">
        <v>0</v>
      </c>
      <c r="G45" s="270">
        <v>0</v>
      </c>
      <c r="H45" s="271">
        <v>0</v>
      </c>
      <c r="I45" s="294">
        <f t="shared" si="2"/>
        <v>0</v>
      </c>
    </row>
    <row r="46" spans="1:9" s="260" customFormat="1" ht="81" customHeight="1" x14ac:dyDescent="0.4">
      <c r="A46" s="273" t="s">
        <v>30</v>
      </c>
      <c r="B46" s="245" t="s">
        <v>31</v>
      </c>
      <c r="C46" s="245" t="s">
        <v>32</v>
      </c>
      <c r="D46" s="278">
        <f>D47+D50</f>
        <v>199343.7</v>
      </c>
      <c r="E46" s="278">
        <f>E47+E50</f>
        <v>199450</v>
      </c>
      <c r="F46" s="278">
        <f>F47+F50</f>
        <v>199450</v>
      </c>
      <c r="G46" s="278">
        <f>G47+G50</f>
        <v>199450</v>
      </c>
      <c r="H46" s="279">
        <f>H47+H50</f>
        <v>199450</v>
      </c>
      <c r="I46" s="294">
        <f t="shared" si="2"/>
        <v>997143.7</v>
      </c>
    </row>
    <row r="47" spans="1:9" s="260" customFormat="1" ht="66.75" customHeight="1" x14ac:dyDescent="0.4">
      <c r="A47" s="273" t="s">
        <v>33</v>
      </c>
      <c r="B47" s="245" t="s">
        <v>34</v>
      </c>
      <c r="C47" s="245" t="s">
        <v>32</v>
      </c>
      <c r="D47" s="278">
        <f>D49</f>
        <v>79343.7</v>
      </c>
      <c r="E47" s="278">
        <f>E49</f>
        <v>79450</v>
      </c>
      <c r="F47" s="278">
        <f>F49</f>
        <v>79450</v>
      </c>
      <c r="G47" s="278">
        <f>G49</f>
        <v>79450</v>
      </c>
      <c r="H47" s="279">
        <f>H49</f>
        <v>79450</v>
      </c>
      <c r="I47" s="294">
        <f t="shared" si="2"/>
        <v>397143.7</v>
      </c>
    </row>
    <row r="48" spans="1:9" s="260" customFormat="1" ht="49.5" customHeight="1" x14ac:dyDescent="0.4">
      <c r="A48" s="273" t="s">
        <v>35</v>
      </c>
      <c r="B48" s="245" t="s">
        <v>36</v>
      </c>
      <c r="C48" s="245" t="s">
        <v>37</v>
      </c>
      <c r="D48" s="278" t="s">
        <v>38</v>
      </c>
      <c r="E48" s="278"/>
      <c r="F48" s="278"/>
      <c r="G48" s="278"/>
      <c r="H48" s="279"/>
      <c r="I48" s="294" t="e">
        <f t="shared" si="2"/>
        <v>#VALUE!</v>
      </c>
    </row>
    <row r="49" spans="1:9" s="260" customFormat="1" ht="49.35" customHeight="1" x14ac:dyDescent="0.4">
      <c r="A49" s="273" t="s">
        <v>39</v>
      </c>
      <c r="B49" s="245" t="s">
        <v>40</v>
      </c>
      <c r="C49" s="245" t="s">
        <v>32</v>
      </c>
      <c r="D49" s="276">
        <v>79343.7</v>
      </c>
      <c r="E49" s="276">
        <v>79450</v>
      </c>
      <c r="F49" s="276">
        <v>79450</v>
      </c>
      <c r="G49" s="276">
        <v>79450</v>
      </c>
      <c r="H49" s="277">
        <v>79450</v>
      </c>
      <c r="I49" s="294">
        <f t="shared" si="2"/>
        <v>397143.7</v>
      </c>
    </row>
    <row r="50" spans="1:9" s="260" customFormat="1" ht="193.35" customHeight="1" x14ac:dyDescent="0.4">
      <c r="A50" s="273" t="s">
        <v>41</v>
      </c>
      <c r="B50" s="245" t="s">
        <v>42</v>
      </c>
      <c r="C50" s="245" t="s">
        <v>23</v>
      </c>
      <c r="D50" s="278">
        <v>120000</v>
      </c>
      <c r="E50" s="278">
        <v>120000</v>
      </c>
      <c r="F50" s="278">
        <v>120000</v>
      </c>
      <c r="G50" s="278">
        <v>120000</v>
      </c>
      <c r="H50" s="279">
        <v>120000</v>
      </c>
      <c r="I50" s="294">
        <f t="shared" si="2"/>
        <v>600000</v>
      </c>
    </row>
    <row r="51" spans="1:9" s="260" customFormat="1" ht="101.25" customHeight="1" x14ac:dyDescent="0.4">
      <c r="A51" s="273" t="s">
        <v>43</v>
      </c>
      <c r="B51" s="245" t="s">
        <v>44</v>
      </c>
      <c r="C51" s="245" t="s">
        <v>37</v>
      </c>
      <c r="D51" s="278" t="s">
        <v>38</v>
      </c>
      <c r="E51" s="278"/>
      <c r="F51" s="278" t="s">
        <v>38</v>
      </c>
      <c r="G51" s="278" t="s">
        <v>38</v>
      </c>
      <c r="H51" s="279" t="s">
        <v>38</v>
      </c>
      <c r="I51" s="294" t="e">
        <f t="shared" si="2"/>
        <v>#VALUE!</v>
      </c>
    </row>
    <row r="52" spans="1:9" s="237" customFormat="1" ht="22.8" x14ac:dyDescent="0.4">
      <c r="A52" s="314" t="s">
        <v>45</v>
      </c>
      <c r="B52" s="315" t="s">
        <v>46</v>
      </c>
      <c r="C52" s="239" t="s">
        <v>5</v>
      </c>
      <c r="D52" s="231">
        <f>SUM(D53:D56)</f>
        <v>266433.19</v>
      </c>
      <c r="E52" s="231">
        <f t="shared" ref="E52:H52" si="15">SUM(E53:E56)</f>
        <v>264764.77999999997</v>
      </c>
      <c r="F52" s="231">
        <f t="shared" si="15"/>
        <v>36094.800000000003</v>
      </c>
      <c r="G52" s="231">
        <f t="shared" si="15"/>
        <v>35674.6</v>
      </c>
      <c r="H52" s="256">
        <f t="shared" si="15"/>
        <v>34869.199999999997</v>
      </c>
      <c r="I52" s="294">
        <f t="shared" si="2"/>
        <v>637836.56999999995</v>
      </c>
    </row>
    <row r="53" spans="1:9" s="237" customFormat="1" ht="22.8" x14ac:dyDescent="0.4">
      <c r="A53" s="314"/>
      <c r="B53" s="315"/>
      <c r="C53" s="239" t="s">
        <v>6</v>
      </c>
      <c r="D53" s="231">
        <f>SUM(D58,D60)</f>
        <v>218814.8</v>
      </c>
      <c r="E53" s="231">
        <f t="shared" ref="E53:H53" si="16">SUM(E58,E60)</f>
        <v>264753.09999999998</v>
      </c>
      <c r="F53" s="231">
        <f t="shared" si="16"/>
        <v>36094.800000000003</v>
      </c>
      <c r="G53" s="231">
        <f t="shared" si="16"/>
        <v>35674.6</v>
      </c>
      <c r="H53" s="256">
        <f t="shared" si="16"/>
        <v>34869.199999999997</v>
      </c>
      <c r="I53" s="294">
        <f t="shared" si="2"/>
        <v>590206.49999999988</v>
      </c>
    </row>
    <row r="54" spans="1:9" s="237" customFormat="1" ht="22.8" x14ac:dyDescent="0.4">
      <c r="A54" s="314"/>
      <c r="B54" s="315"/>
      <c r="C54" s="239" t="s">
        <v>7</v>
      </c>
      <c r="D54" s="231">
        <f>D59</f>
        <v>78.39</v>
      </c>
      <c r="E54" s="231">
        <f t="shared" ref="E54:H54" si="17">E59</f>
        <v>11.68</v>
      </c>
      <c r="F54" s="231">
        <f t="shared" si="17"/>
        <v>0</v>
      </c>
      <c r="G54" s="231">
        <f t="shared" si="17"/>
        <v>0</v>
      </c>
      <c r="H54" s="256">
        <f t="shared" si="17"/>
        <v>0</v>
      </c>
      <c r="I54" s="294">
        <f t="shared" si="2"/>
        <v>90.07</v>
      </c>
    </row>
    <row r="55" spans="1:9" s="237" customFormat="1" ht="68.400000000000006" x14ac:dyDescent="0.4">
      <c r="A55" s="314"/>
      <c r="B55" s="315"/>
      <c r="C55" s="239" t="s">
        <v>109</v>
      </c>
      <c r="D55" s="231">
        <f>D62</f>
        <v>0</v>
      </c>
      <c r="E55" s="231">
        <f t="shared" ref="E55:H55" si="18">E62</f>
        <v>0</v>
      </c>
      <c r="F55" s="231">
        <f t="shared" si="18"/>
        <v>0</v>
      </c>
      <c r="G55" s="231">
        <f t="shared" si="18"/>
        <v>0</v>
      </c>
      <c r="H55" s="256">
        <f t="shared" si="18"/>
        <v>0</v>
      </c>
      <c r="I55" s="294">
        <f t="shared" si="2"/>
        <v>0</v>
      </c>
    </row>
    <row r="56" spans="1:9" s="237" customFormat="1" ht="45.6" x14ac:dyDescent="0.4">
      <c r="A56" s="314"/>
      <c r="B56" s="315"/>
      <c r="C56" s="239" t="s">
        <v>8</v>
      </c>
      <c r="D56" s="231">
        <f>D61</f>
        <v>47540</v>
      </c>
      <c r="E56" s="231">
        <f t="shared" ref="E56:H56" si="19">E61</f>
        <v>0</v>
      </c>
      <c r="F56" s="231">
        <f t="shared" si="19"/>
        <v>0</v>
      </c>
      <c r="G56" s="231">
        <f t="shared" si="19"/>
        <v>0</v>
      </c>
      <c r="H56" s="256">
        <f t="shared" si="19"/>
        <v>0</v>
      </c>
      <c r="I56" s="294">
        <f t="shared" si="2"/>
        <v>47540</v>
      </c>
    </row>
    <row r="57" spans="1:9" s="237" customFormat="1" ht="22.8" x14ac:dyDescent="0.4">
      <c r="A57" s="308" t="s">
        <v>47</v>
      </c>
      <c r="B57" s="305" t="s">
        <v>69</v>
      </c>
      <c r="C57" s="240" t="s">
        <v>5</v>
      </c>
      <c r="D57" s="232">
        <f>SUM(D58:D59)</f>
        <v>182300.99000000002</v>
      </c>
      <c r="E57" s="232">
        <f t="shared" ref="E57:H57" si="20">SUM(E58:E59)</f>
        <v>226595.08</v>
      </c>
      <c r="F57" s="232">
        <f t="shared" si="20"/>
        <v>0</v>
      </c>
      <c r="G57" s="232">
        <f t="shared" si="20"/>
        <v>0</v>
      </c>
      <c r="H57" s="256">
        <f t="shared" si="20"/>
        <v>0</v>
      </c>
      <c r="I57" s="294">
        <f t="shared" si="2"/>
        <v>408896.07</v>
      </c>
    </row>
    <row r="58" spans="1:9" s="237" customFormat="1" ht="23.25" customHeight="1" x14ac:dyDescent="0.4">
      <c r="A58" s="309"/>
      <c r="B58" s="306"/>
      <c r="C58" s="240" t="s">
        <v>6</v>
      </c>
      <c r="D58" s="232">
        <v>182222.6</v>
      </c>
      <c r="E58" s="280">
        <v>226583.4</v>
      </c>
      <c r="F58" s="232">
        <v>0</v>
      </c>
      <c r="G58" s="232">
        <v>0</v>
      </c>
      <c r="H58" s="256">
        <v>0</v>
      </c>
      <c r="I58" s="294">
        <f t="shared" si="2"/>
        <v>408806</v>
      </c>
    </row>
    <row r="59" spans="1:9" s="237" customFormat="1" ht="23.25" customHeight="1" x14ac:dyDescent="0.4">
      <c r="A59" s="310"/>
      <c r="B59" s="307"/>
      <c r="C59" s="240" t="s">
        <v>7</v>
      </c>
      <c r="D59" s="232">
        <v>78.39</v>
      </c>
      <c r="E59" s="232">
        <v>11.68</v>
      </c>
      <c r="F59" s="232">
        <v>0</v>
      </c>
      <c r="G59" s="232">
        <v>0</v>
      </c>
      <c r="H59" s="256">
        <v>0</v>
      </c>
      <c r="I59" s="294">
        <f t="shared" si="2"/>
        <v>90.07</v>
      </c>
    </row>
    <row r="60" spans="1:9" s="237" customFormat="1" ht="114" x14ac:dyDescent="0.4">
      <c r="A60" s="241" t="s">
        <v>48</v>
      </c>
      <c r="B60" s="242" t="s">
        <v>70</v>
      </c>
      <c r="C60" s="240" t="s">
        <v>6</v>
      </c>
      <c r="D60" s="233">
        <v>36592.199999999997</v>
      </c>
      <c r="E60" s="233">
        <v>38169.699999999997</v>
      </c>
      <c r="F60" s="233">
        <v>36094.800000000003</v>
      </c>
      <c r="G60" s="233">
        <v>35674.6</v>
      </c>
      <c r="H60" s="257">
        <v>34869.199999999997</v>
      </c>
      <c r="I60" s="294">
        <f t="shared" si="2"/>
        <v>181400.5</v>
      </c>
    </row>
    <row r="61" spans="1:9" s="237" customFormat="1" ht="68.400000000000006" x14ac:dyDescent="0.4">
      <c r="A61" s="241" t="s">
        <v>50</v>
      </c>
      <c r="B61" s="242" t="s">
        <v>49</v>
      </c>
      <c r="C61" s="240" t="s">
        <v>8</v>
      </c>
      <c r="D61" s="233">
        <v>47540</v>
      </c>
      <c r="E61" s="233">
        <v>0</v>
      </c>
      <c r="F61" s="233">
        <v>0</v>
      </c>
      <c r="G61" s="233">
        <v>0</v>
      </c>
      <c r="H61" s="256">
        <v>0</v>
      </c>
      <c r="I61" s="294">
        <f t="shared" si="2"/>
        <v>47540</v>
      </c>
    </row>
    <row r="62" spans="1:9" s="237" customFormat="1" ht="68.400000000000006" x14ac:dyDescent="0.4">
      <c r="A62" s="241" t="s">
        <v>51</v>
      </c>
      <c r="B62" s="240" t="s">
        <v>91</v>
      </c>
      <c r="C62" s="239" t="s">
        <v>110</v>
      </c>
      <c r="D62" s="232">
        <v>0</v>
      </c>
      <c r="E62" s="232">
        <v>0</v>
      </c>
      <c r="F62" s="232">
        <v>0</v>
      </c>
      <c r="G62" s="232">
        <v>0</v>
      </c>
      <c r="H62" s="258">
        <v>0</v>
      </c>
      <c r="I62" s="294">
        <f t="shared" si="2"/>
        <v>0</v>
      </c>
    </row>
    <row r="63" spans="1:9" s="237" customFormat="1" ht="72.150000000000006" customHeight="1" x14ac:dyDescent="0.4">
      <c r="A63" s="235">
        <v>4</v>
      </c>
      <c r="B63" s="238" t="s">
        <v>52</v>
      </c>
      <c r="C63" s="236" t="s">
        <v>6</v>
      </c>
      <c r="D63" s="234">
        <f>D64+D65+D66</f>
        <v>194059.19999999998</v>
      </c>
      <c r="E63" s="235">
        <f>E64+E66+E65</f>
        <v>476703.3</v>
      </c>
      <c r="F63" s="235">
        <f>F64+F66+F65</f>
        <v>91201.9</v>
      </c>
      <c r="G63" s="235">
        <f>G64+G66+G65</f>
        <v>91220.9</v>
      </c>
      <c r="H63" s="259">
        <f>H64+H66+H65</f>
        <v>91239.299999999988</v>
      </c>
      <c r="I63" s="294">
        <f t="shared" si="2"/>
        <v>944424.60000000009</v>
      </c>
    </row>
    <row r="64" spans="1:9" s="237" customFormat="1" ht="68.400000000000006" customHeight="1" x14ac:dyDescent="0.4">
      <c r="A64" s="235" t="s">
        <v>53</v>
      </c>
      <c r="B64" s="238" t="s">
        <v>54</v>
      </c>
      <c r="C64" s="238" t="s">
        <v>6</v>
      </c>
      <c r="D64" s="230">
        <v>41972.2</v>
      </c>
      <c r="E64" s="230">
        <v>57686.3</v>
      </c>
      <c r="F64" s="230">
        <v>71479.399999999994</v>
      </c>
      <c r="G64" s="230">
        <v>71479.399999999994</v>
      </c>
      <c r="H64" s="230">
        <v>71479.399999999994</v>
      </c>
      <c r="I64" s="294">
        <f t="shared" si="2"/>
        <v>314096.69999999995</v>
      </c>
    </row>
    <row r="65" spans="1:9" s="237" customFormat="1" ht="100.5" customHeight="1" x14ac:dyDescent="0.4">
      <c r="A65" s="235" t="s">
        <v>55</v>
      </c>
      <c r="B65" s="238" t="s">
        <v>56</v>
      </c>
      <c r="C65" s="238" t="s">
        <v>6</v>
      </c>
      <c r="D65" s="230">
        <v>16868.7</v>
      </c>
      <c r="E65" s="230">
        <v>18929.8</v>
      </c>
      <c r="F65" s="230">
        <v>19722.5</v>
      </c>
      <c r="G65" s="230">
        <v>19741.5</v>
      </c>
      <c r="H65" s="255">
        <v>19759.900000000001</v>
      </c>
      <c r="I65" s="294">
        <f t="shared" si="2"/>
        <v>95022.399999999994</v>
      </c>
    </row>
    <row r="66" spans="1:9" s="237" customFormat="1" ht="48.75" customHeight="1" x14ac:dyDescent="0.4">
      <c r="A66" s="235" t="s">
        <v>57</v>
      </c>
      <c r="B66" s="238" t="s">
        <v>111</v>
      </c>
      <c r="C66" s="238" t="s">
        <v>6</v>
      </c>
      <c r="D66" s="230">
        <v>135218.29999999999</v>
      </c>
      <c r="E66" s="230">
        <f>81.2+6+400000</f>
        <v>400087.2</v>
      </c>
      <c r="F66" s="230"/>
      <c r="G66" s="230"/>
      <c r="H66" s="254"/>
      <c r="I66" s="294">
        <f t="shared" si="2"/>
        <v>535305.5</v>
      </c>
    </row>
    <row r="67" spans="1:9" s="2" customFormat="1" ht="15.75" customHeight="1" x14ac:dyDescent="0.3">
      <c r="E67" s="28"/>
      <c r="F67" s="28"/>
      <c r="G67" s="28"/>
      <c r="I67" s="292"/>
    </row>
    <row r="68" spans="1:9" s="2" customFormat="1" ht="15.75" customHeight="1" x14ac:dyDescent="0.3">
      <c r="E68" s="28"/>
      <c r="F68" s="28"/>
      <c r="G68" s="28"/>
      <c r="I68" s="292"/>
    </row>
    <row r="69" spans="1:9" s="2" customFormat="1" ht="15.75" customHeight="1" x14ac:dyDescent="0.3">
      <c r="E69" s="28"/>
      <c r="F69" s="28"/>
      <c r="G69" s="28"/>
      <c r="I69" s="292"/>
    </row>
    <row r="70" spans="1:9" s="2" customFormat="1" ht="15.75" customHeight="1" x14ac:dyDescent="0.3">
      <c r="E70" s="28"/>
      <c r="F70" s="28"/>
      <c r="G70" s="28"/>
      <c r="I70" s="292"/>
    </row>
    <row r="71" spans="1:9" s="2" customFormat="1" ht="15.75" customHeight="1" x14ac:dyDescent="0.3">
      <c r="E71" s="28"/>
      <c r="F71" s="28"/>
      <c r="G71" s="28"/>
      <c r="I71" s="292"/>
    </row>
    <row r="72" spans="1:9" s="2" customFormat="1" ht="15.75" customHeight="1" x14ac:dyDescent="0.3">
      <c r="E72" s="28"/>
      <c r="F72" s="28"/>
      <c r="G72" s="28"/>
      <c r="I72" s="292"/>
    </row>
    <row r="73" spans="1:9" s="2" customFormat="1" ht="15.75" customHeight="1" x14ac:dyDescent="0.3">
      <c r="E73" s="28"/>
      <c r="F73" s="28"/>
      <c r="G73" s="28"/>
      <c r="I73" s="292"/>
    </row>
    <row r="65520" ht="12.75" customHeight="1" x14ac:dyDescent="0.3"/>
    <row r="65521" ht="12.75" customHeight="1" x14ac:dyDescent="0.3"/>
    <row r="65522" ht="12.75" customHeight="1" x14ac:dyDescent="0.3"/>
    <row r="65523" ht="12.75" customHeight="1" x14ac:dyDescent="0.3"/>
    <row r="65524" ht="12.75" customHeight="1" x14ac:dyDescent="0.3"/>
    <row r="65525" ht="12.75" customHeight="1" x14ac:dyDescent="0.3"/>
    <row r="65526" ht="12.75" customHeight="1" x14ac:dyDescent="0.3"/>
    <row r="65527" ht="12.75" customHeight="1" x14ac:dyDescent="0.3"/>
    <row r="65528" ht="12.75" customHeight="1" x14ac:dyDescent="0.3"/>
    <row r="65529" ht="12.75" customHeight="1" x14ac:dyDescent="0.3"/>
    <row r="65530" ht="12.75" customHeight="1" x14ac:dyDescent="0.3"/>
    <row r="65531" ht="12.75" customHeight="1" x14ac:dyDescent="0.3"/>
    <row r="65532" ht="12.75" customHeight="1" x14ac:dyDescent="0.3"/>
    <row r="65533" ht="12.75" customHeight="1" x14ac:dyDescent="0.3"/>
    <row r="65534" ht="12.75" customHeight="1" x14ac:dyDescent="0.3"/>
    <row r="65535" ht="12.75" customHeight="1" x14ac:dyDescent="0.3"/>
    <row r="65536" ht="12.75" customHeight="1" x14ac:dyDescent="0.3"/>
    <row r="65537" ht="12.75" customHeight="1" x14ac:dyDescent="0.3"/>
  </sheetData>
  <sheetProtection selectLockedCells="1" selectUnlockedCells="1"/>
  <autoFilter ref="A2:I66"/>
  <mergeCells count="21">
    <mergeCell ref="A1:A2"/>
    <mergeCell ref="B1:B2"/>
    <mergeCell ref="C1:C2"/>
    <mergeCell ref="A3:A9"/>
    <mergeCell ref="B3:B9"/>
    <mergeCell ref="A10:A13"/>
    <mergeCell ref="B10:B13"/>
    <mergeCell ref="A32:A35"/>
    <mergeCell ref="B32:B35"/>
    <mergeCell ref="A25:A28"/>
    <mergeCell ref="B25:B28"/>
    <mergeCell ref="A29:A31"/>
    <mergeCell ref="B29:B31"/>
    <mergeCell ref="B57:B59"/>
    <mergeCell ref="A57:A59"/>
    <mergeCell ref="A37:A39"/>
    <mergeCell ref="B37:B39"/>
    <mergeCell ref="A40:A42"/>
    <mergeCell ref="B40:B42"/>
    <mergeCell ref="A52:A56"/>
    <mergeCell ref="B52:B56"/>
  </mergeCells>
  <pageMargins left="0.25" right="0.25" top="0.75" bottom="0.75" header="0.3" footer="0.3"/>
  <pageSetup paperSize="9" scale="39" firstPageNumber="0" fitToHeight="0" orientation="portrait" r:id="rId1"/>
  <headerFooter alignWithMargins="0">
    <oddHeader>&amp;C&amp;"Times New Roman,Обычный"&amp;12&amp;A</oddHeader>
    <oddFooter>&amp;C&amp;"Times New Roman,Обычный"&amp;12Страница &amp;P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tabSelected="1" view="pageLayout" topLeftCell="A10" zoomScale="60" zoomScaleNormal="60" zoomScaleSheetLayoutView="75" zoomScalePageLayoutView="60" workbookViewId="0">
      <selection activeCell="E106" sqref="E106"/>
    </sheetView>
  </sheetViews>
  <sheetFormatPr defaultColWidth="9" defaultRowHeight="15.75" customHeight="1" x14ac:dyDescent="0.35"/>
  <cols>
    <col min="1" max="1" width="9.109375" style="37" customWidth="1"/>
    <col min="2" max="2" width="46.44140625" style="31" customWidth="1"/>
    <col min="3" max="3" width="45.109375" style="32" customWidth="1"/>
    <col min="4" max="4" width="27.44140625" style="32" customWidth="1"/>
    <col min="5" max="5" width="27.88671875" style="31" customWidth="1"/>
    <col min="6" max="7" width="24.44140625" style="31" customWidth="1"/>
    <col min="8" max="8" width="25.44140625" style="31" customWidth="1"/>
    <col min="9" max="9" width="24.109375" style="134" customWidth="1"/>
    <col min="10" max="10" width="17.44140625" style="134" hidden="1" customWidth="1"/>
    <col min="11" max="13" width="9" style="31"/>
    <col min="14" max="14" width="11" style="31" bestFit="1" customWidth="1"/>
    <col min="15" max="16384" width="9" style="31"/>
  </cols>
  <sheetData>
    <row r="1" spans="1:11" s="44" customFormat="1" ht="60" customHeight="1" x14ac:dyDescent="0.55000000000000004">
      <c r="A1" s="38"/>
      <c r="B1" s="39"/>
      <c r="C1" s="40"/>
      <c r="D1" s="41"/>
      <c r="E1" s="42"/>
      <c r="F1" s="43"/>
      <c r="G1" s="389" t="s">
        <v>150</v>
      </c>
      <c r="H1" s="389"/>
      <c r="I1" s="389"/>
      <c r="J1" s="157"/>
      <c r="K1" s="157"/>
    </row>
    <row r="2" spans="1:11" s="44" customFormat="1" ht="55.95" customHeight="1" x14ac:dyDescent="0.55000000000000004">
      <c r="A2" s="38"/>
      <c r="B2" s="39"/>
      <c r="C2" s="40"/>
      <c r="D2" s="41"/>
      <c r="E2" s="42"/>
      <c r="F2" s="43"/>
      <c r="G2" s="389" t="s">
        <v>102</v>
      </c>
      <c r="H2" s="389"/>
      <c r="I2" s="389"/>
      <c r="J2" s="157"/>
      <c r="K2" s="157"/>
    </row>
    <row r="3" spans="1:11" s="44" customFormat="1" ht="94.2" customHeight="1" x14ac:dyDescent="0.55000000000000004">
      <c r="A3" s="38"/>
      <c r="B3" s="39"/>
      <c r="C3" s="40"/>
      <c r="D3" s="45"/>
      <c r="E3" s="46"/>
      <c r="F3" s="46"/>
      <c r="G3" s="389" t="s">
        <v>101</v>
      </c>
      <c r="H3" s="389"/>
      <c r="I3" s="389"/>
      <c r="J3" s="157"/>
      <c r="K3" s="157"/>
    </row>
    <row r="4" spans="1:11" s="44" customFormat="1" ht="30.6" customHeight="1" x14ac:dyDescent="0.55000000000000004">
      <c r="A4" s="390" t="s">
        <v>147</v>
      </c>
      <c r="B4" s="391"/>
      <c r="C4" s="391"/>
      <c r="D4" s="391"/>
      <c r="E4" s="391"/>
      <c r="F4" s="391"/>
      <c r="G4" s="391"/>
      <c r="H4" s="391"/>
      <c r="I4" s="391"/>
      <c r="J4" s="136"/>
      <c r="K4" s="42"/>
    </row>
    <row r="5" spans="1:11" s="44" customFormat="1" ht="32.4" x14ac:dyDescent="0.55000000000000004">
      <c r="A5" s="396" t="s">
        <v>148</v>
      </c>
      <c r="B5" s="396"/>
      <c r="C5" s="397"/>
      <c r="D5" s="396"/>
      <c r="E5" s="396"/>
      <c r="F5" s="396"/>
      <c r="G5" s="396"/>
      <c r="H5" s="396"/>
      <c r="I5" s="396"/>
      <c r="J5" s="139"/>
    </row>
    <row r="6" spans="1:11" ht="51" customHeight="1" x14ac:dyDescent="0.35">
      <c r="A6" s="29"/>
      <c r="B6" s="29"/>
      <c r="C6" s="30"/>
      <c r="D6" s="30"/>
      <c r="E6" s="29"/>
      <c r="F6" s="29"/>
      <c r="G6" s="29"/>
      <c r="H6" s="29"/>
      <c r="I6" s="29"/>
    </row>
    <row r="7" spans="1:11" s="32" customFormat="1" ht="20.25" customHeight="1" x14ac:dyDescent="0.35">
      <c r="A7" s="406" t="s">
        <v>58</v>
      </c>
      <c r="B7" s="409" t="s">
        <v>128</v>
      </c>
      <c r="C7" s="401" t="s">
        <v>92</v>
      </c>
      <c r="D7" s="398" t="s">
        <v>59</v>
      </c>
      <c r="E7" s="399"/>
      <c r="F7" s="399"/>
      <c r="G7" s="399"/>
      <c r="H7" s="399"/>
      <c r="I7" s="400"/>
      <c r="J7" s="137"/>
    </row>
    <row r="8" spans="1:11" s="32" customFormat="1" ht="21" x14ac:dyDescent="0.35">
      <c r="A8" s="407"/>
      <c r="B8" s="410"/>
      <c r="C8" s="402"/>
      <c r="D8" s="57" t="s">
        <v>85</v>
      </c>
      <c r="E8" s="58" t="s">
        <v>136</v>
      </c>
      <c r="F8" s="58" t="s">
        <v>87</v>
      </c>
      <c r="G8" s="58" t="s">
        <v>88</v>
      </c>
      <c r="H8" s="58" t="s">
        <v>89</v>
      </c>
      <c r="I8" s="144" t="s">
        <v>60</v>
      </c>
      <c r="J8" s="137"/>
    </row>
    <row r="9" spans="1:11" s="32" customFormat="1" ht="25.95" customHeight="1" x14ac:dyDescent="0.35">
      <c r="A9" s="408"/>
      <c r="B9" s="411"/>
      <c r="C9" s="403"/>
      <c r="D9" s="59"/>
      <c r="E9" s="60"/>
      <c r="F9" s="60"/>
      <c r="G9" s="60"/>
      <c r="H9" s="60"/>
      <c r="I9" s="145"/>
      <c r="J9" s="137"/>
    </row>
    <row r="10" spans="1:11" s="32" customFormat="1" ht="21" x14ac:dyDescent="0.4">
      <c r="A10" s="201"/>
      <c r="B10" s="394" t="s">
        <v>93</v>
      </c>
      <c r="C10" s="62" t="s">
        <v>5</v>
      </c>
      <c r="D10" s="63">
        <f>D15+D22+D24+D11+D21+D23</f>
        <v>3061012.0599999996</v>
      </c>
      <c r="E10" s="63">
        <f>E15+E22+E24+E11+E21+E23</f>
        <v>3745349.4888199996</v>
      </c>
      <c r="F10" s="63">
        <f>F15+F22+F24+F11+F21</f>
        <v>2776186.4799999995</v>
      </c>
      <c r="G10" s="63">
        <f>G15+G22+G24+G11+G21</f>
        <v>1891701.1</v>
      </c>
      <c r="H10" s="63">
        <f>H15+H22+H24+H11+H21</f>
        <v>2129818.7999999998</v>
      </c>
      <c r="I10" s="146">
        <f>SUM(D10:H10)</f>
        <v>13604067.928819999</v>
      </c>
      <c r="J10" s="140">
        <f>I11+I15+I21+I22+I23+I24</f>
        <v>13604067.928819999</v>
      </c>
    </row>
    <row r="11" spans="1:11" s="32" customFormat="1" ht="21" x14ac:dyDescent="0.35">
      <c r="A11" s="201"/>
      <c r="B11" s="395"/>
      <c r="C11" s="65" t="s">
        <v>61</v>
      </c>
      <c r="D11" s="66">
        <f>D12+D14</f>
        <v>33692</v>
      </c>
      <c r="E11" s="66">
        <f>E12+E14</f>
        <v>0</v>
      </c>
      <c r="F11" s="66">
        <f>F12+F14</f>
        <v>262785</v>
      </c>
      <c r="G11" s="66">
        <f>G12+G14</f>
        <v>514872.5</v>
      </c>
      <c r="H11" s="66">
        <f>H12+H14</f>
        <v>273671.5</v>
      </c>
      <c r="I11" s="147">
        <f>SUM(D11:H11)</f>
        <v>1085021</v>
      </c>
      <c r="J11" s="137"/>
    </row>
    <row r="12" spans="1:11" s="32" customFormat="1" ht="18" customHeight="1" x14ac:dyDescent="0.35">
      <c r="A12" s="201"/>
      <c r="B12" s="395"/>
      <c r="C12" s="65" t="s">
        <v>62</v>
      </c>
      <c r="D12" s="326">
        <f>D32</f>
        <v>33692</v>
      </c>
      <c r="E12" s="326">
        <f>E32</f>
        <v>0</v>
      </c>
      <c r="F12" s="326">
        <f>F32</f>
        <v>262785</v>
      </c>
      <c r="G12" s="326">
        <f>G32</f>
        <v>514872.5</v>
      </c>
      <c r="H12" s="326">
        <f>H32</f>
        <v>273671.5</v>
      </c>
      <c r="I12" s="328">
        <f>SUM(D12:H12)</f>
        <v>1085021</v>
      </c>
      <c r="J12" s="137"/>
    </row>
    <row r="13" spans="1:11" s="32" customFormat="1" ht="83.4" customHeight="1" x14ac:dyDescent="0.35">
      <c r="A13" s="201"/>
      <c r="B13" s="395"/>
      <c r="C13" s="165" t="s">
        <v>141</v>
      </c>
      <c r="D13" s="327"/>
      <c r="E13" s="327"/>
      <c r="F13" s="327"/>
      <c r="G13" s="327"/>
      <c r="H13" s="327"/>
      <c r="I13" s="329"/>
      <c r="J13" s="137"/>
    </row>
    <row r="14" spans="1:11" s="32" customFormat="1" ht="55.65" hidden="1" customHeight="1" x14ac:dyDescent="0.35">
      <c r="A14" s="201"/>
      <c r="B14" s="395"/>
      <c r="C14" s="67" t="s">
        <v>63</v>
      </c>
      <c r="D14" s="68">
        <f t="shared" ref="D14:H14" si="0">D34</f>
        <v>0</v>
      </c>
      <c r="E14" s="68">
        <f t="shared" si="0"/>
        <v>0</v>
      </c>
      <c r="F14" s="68">
        <f t="shared" si="0"/>
        <v>0</v>
      </c>
      <c r="G14" s="68">
        <f t="shared" si="0"/>
        <v>0</v>
      </c>
      <c r="H14" s="68">
        <f t="shared" si="0"/>
        <v>0</v>
      </c>
      <c r="I14" s="148">
        <f>SUM(D14:H14)</f>
        <v>0</v>
      </c>
      <c r="J14" s="137"/>
    </row>
    <row r="15" spans="1:11" s="32" customFormat="1" ht="21" x14ac:dyDescent="0.35">
      <c r="A15" s="201"/>
      <c r="B15" s="395"/>
      <c r="C15" s="62" t="s">
        <v>64</v>
      </c>
      <c r="D15" s="63">
        <f>D17+D18+D19+D20</f>
        <v>1888631.9</v>
      </c>
      <c r="E15" s="63">
        <f>E17+E18+E19+E20</f>
        <v>2612728.7999999998</v>
      </c>
      <c r="F15" s="63">
        <f>F17+F18+F19+F20</f>
        <v>1440779.4799999997</v>
      </c>
      <c r="G15" s="63">
        <f>G17+G18+G19+G20</f>
        <v>310973.10000000003</v>
      </c>
      <c r="H15" s="63">
        <f>H17+H18+H19+H20</f>
        <v>792746.79</v>
      </c>
      <c r="I15" s="149">
        <f>SUM(D15:H15)</f>
        <v>7045860.0699999984</v>
      </c>
      <c r="J15" s="137"/>
    </row>
    <row r="16" spans="1:11" s="32" customFormat="1" ht="21" x14ac:dyDescent="0.35">
      <c r="A16" s="201"/>
      <c r="B16" s="395"/>
      <c r="C16" s="62" t="s">
        <v>151</v>
      </c>
      <c r="D16" s="63"/>
      <c r="E16" s="63"/>
      <c r="F16" s="63"/>
      <c r="G16" s="63"/>
      <c r="H16" s="63"/>
      <c r="I16" s="149"/>
      <c r="J16" s="137"/>
    </row>
    <row r="17" spans="1:10" s="32" customFormat="1" ht="88.95" customHeight="1" x14ac:dyDescent="0.35">
      <c r="A17" s="201"/>
      <c r="B17" s="395"/>
      <c r="C17" s="62" t="s">
        <v>141</v>
      </c>
      <c r="D17" s="63">
        <f>D37+D98+D115+D28</f>
        <v>1793828.8</v>
      </c>
      <c r="E17" s="63">
        <f>E37+E98+E115+E28</f>
        <v>2503766.6999999997</v>
      </c>
      <c r="F17" s="63">
        <f>F37+F98+F115+F28</f>
        <v>1323469.8799999999</v>
      </c>
      <c r="G17" s="63">
        <f>G37+G98+G115+G28</f>
        <v>193621.1</v>
      </c>
      <c r="H17" s="63">
        <f>H37+H98+H115+H28</f>
        <v>675347.59000000008</v>
      </c>
      <c r="I17" s="149">
        <f t="shared" ref="I17:I22" si="1">SUM(D17:H17)</f>
        <v>6490034.0699999994</v>
      </c>
      <c r="J17" s="137"/>
    </row>
    <row r="18" spans="1:10" s="32" customFormat="1" ht="48.6" customHeight="1" x14ac:dyDescent="0.35">
      <c r="A18" s="201"/>
      <c r="B18" s="203"/>
      <c r="C18" s="62" t="s">
        <v>65</v>
      </c>
      <c r="D18" s="63">
        <f t="shared" ref="D18:H20" si="2">D38</f>
        <v>65779.7</v>
      </c>
      <c r="E18" s="63">
        <f t="shared" si="2"/>
        <v>76057.100000000006</v>
      </c>
      <c r="F18" s="63">
        <f t="shared" si="2"/>
        <v>82458.899999999994</v>
      </c>
      <c r="G18" s="63">
        <f t="shared" si="2"/>
        <v>82501.3</v>
      </c>
      <c r="H18" s="63">
        <f t="shared" si="2"/>
        <v>82548.5</v>
      </c>
      <c r="I18" s="149">
        <f t="shared" si="1"/>
        <v>389345.5</v>
      </c>
      <c r="J18" s="137"/>
    </row>
    <row r="19" spans="1:10" s="32" customFormat="1" ht="44.4" customHeight="1" x14ac:dyDescent="0.35">
      <c r="A19" s="201"/>
      <c r="B19" s="203"/>
      <c r="C19" s="62" t="s">
        <v>66</v>
      </c>
      <c r="D19" s="63">
        <f t="shared" si="2"/>
        <v>29023.4</v>
      </c>
      <c r="E19" s="63">
        <f t="shared" si="2"/>
        <v>32905</v>
      </c>
      <c r="F19" s="63">
        <f t="shared" si="2"/>
        <v>34850.699999999997</v>
      </c>
      <c r="G19" s="63">
        <f t="shared" si="2"/>
        <v>34850.699999999997</v>
      </c>
      <c r="H19" s="63">
        <f t="shared" si="2"/>
        <v>34850.699999999997</v>
      </c>
      <c r="I19" s="149">
        <f t="shared" si="1"/>
        <v>166480.5</v>
      </c>
      <c r="J19" s="137"/>
    </row>
    <row r="20" spans="1:10" s="69" customFormat="1" ht="47.25" hidden="1" customHeight="1" x14ac:dyDescent="0.35">
      <c r="A20" s="202"/>
      <c r="B20" s="218"/>
      <c r="C20" s="97" t="s">
        <v>63</v>
      </c>
      <c r="D20" s="98">
        <f t="shared" si="2"/>
        <v>0</v>
      </c>
      <c r="E20" s="98">
        <f>E40</f>
        <v>0</v>
      </c>
      <c r="F20" s="98">
        <f t="shared" si="2"/>
        <v>0</v>
      </c>
      <c r="G20" s="98"/>
      <c r="H20" s="98">
        <f t="shared" si="2"/>
        <v>0</v>
      </c>
      <c r="I20" s="153">
        <f t="shared" si="1"/>
        <v>0</v>
      </c>
      <c r="J20" s="141"/>
    </row>
    <row r="21" spans="1:10" s="69" customFormat="1" ht="39" hidden="1" customHeight="1" x14ac:dyDescent="0.35">
      <c r="A21" s="201"/>
      <c r="B21" s="203"/>
      <c r="C21" s="168" t="s">
        <v>94</v>
      </c>
      <c r="D21" s="178">
        <v>0</v>
      </c>
      <c r="E21" s="178">
        <v>0</v>
      </c>
      <c r="F21" s="178">
        <v>0</v>
      </c>
      <c r="G21" s="178">
        <v>0</v>
      </c>
      <c r="H21" s="178">
        <v>0</v>
      </c>
      <c r="I21" s="179">
        <f t="shared" si="1"/>
        <v>0</v>
      </c>
      <c r="J21" s="141"/>
    </row>
    <row r="22" spans="1:10" s="198" customFormat="1" ht="21" x14ac:dyDescent="0.35">
      <c r="A22" s="299"/>
      <c r="B22" s="193"/>
      <c r="C22" s="83" t="s">
        <v>7</v>
      </c>
      <c r="D22" s="63">
        <f>D41+D117</f>
        <v>28074.780000000002</v>
      </c>
      <c r="E22" s="63">
        <f>E41+E117</f>
        <v>6078.9800000000005</v>
      </c>
      <c r="F22" s="63">
        <f>F41+F117</f>
        <v>3733.7700000000004</v>
      </c>
      <c r="G22" s="63">
        <f>G41+G117</f>
        <v>5257.27</v>
      </c>
      <c r="H22" s="63">
        <f>H41+H117</f>
        <v>2792.28</v>
      </c>
      <c r="I22" s="63">
        <f t="shared" si="1"/>
        <v>45937.08</v>
      </c>
    </row>
    <row r="23" spans="1:10" s="137" customFormat="1" ht="87.6" customHeight="1" x14ac:dyDescent="0.35">
      <c r="A23" s="304"/>
      <c r="B23" s="300"/>
      <c r="C23" s="88" t="s">
        <v>118</v>
      </c>
      <c r="D23" s="68">
        <f>D42</f>
        <v>3524.8</v>
      </c>
      <c r="E23" s="68">
        <f t="shared" ref="E23:I23" si="3">E42</f>
        <v>3524.8</v>
      </c>
      <c r="F23" s="68">
        <f t="shared" si="3"/>
        <v>0</v>
      </c>
      <c r="G23" s="68">
        <f t="shared" si="3"/>
        <v>0</v>
      </c>
      <c r="H23" s="68">
        <f t="shared" si="3"/>
        <v>0</v>
      </c>
      <c r="I23" s="148">
        <f t="shared" si="3"/>
        <v>7049.6</v>
      </c>
    </row>
    <row r="24" spans="1:10" s="137" customFormat="1" ht="29.25" customHeight="1" x14ac:dyDescent="0.35">
      <c r="A24" s="297"/>
      <c r="B24" s="295"/>
      <c r="C24" s="88" t="s">
        <v>116</v>
      </c>
      <c r="D24" s="68">
        <f>D100+D118+D43</f>
        <v>1107088.58</v>
      </c>
      <c r="E24" s="68">
        <f>SUM(E100,E118,E43)</f>
        <v>1123016.90882</v>
      </c>
      <c r="F24" s="68">
        <f>SUM(F100,F118,F43)</f>
        <v>1068888.23</v>
      </c>
      <c r="G24" s="68">
        <f>SUM(G100,G118,G43)</f>
        <v>1060598.23</v>
      </c>
      <c r="H24" s="68">
        <f>SUM(H100,H118,H43)</f>
        <v>1060608.23</v>
      </c>
      <c r="I24" s="148">
        <f>SUM(D24:H24)</f>
        <v>5420200.178820001</v>
      </c>
    </row>
    <row r="25" spans="1:10" s="32" customFormat="1" ht="45.15" customHeight="1" x14ac:dyDescent="0.35">
      <c r="A25" s="298"/>
      <c r="B25" s="135"/>
      <c r="C25" s="88" t="s">
        <v>121</v>
      </c>
      <c r="D25" s="72">
        <v>515</v>
      </c>
      <c r="E25" s="72">
        <v>520</v>
      </c>
      <c r="F25" s="72">
        <v>520</v>
      </c>
      <c r="G25" s="72">
        <v>520</v>
      </c>
      <c r="H25" s="72">
        <v>520</v>
      </c>
      <c r="I25" s="151">
        <f t="shared" ref="I25" si="4">SUM(D25:H25)</f>
        <v>2595</v>
      </c>
      <c r="J25" s="137"/>
    </row>
    <row r="26" spans="1:10" s="32" customFormat="1" ht="26.25" customHeight="1" x14ac:dyDescent="0.35">
      <c r="A26" s="296" t="s">
        <v>104</v>
      </c>
      <c r="B26" s="392" t="s">
        <v>103</v>
      </c>
      <c r="C26" s="62" t="s">
        <v>5</v>
      </c>
      <c r="D26" s="47">
        <f t="shared" ref="D26:H26" si="5">D27</f>
        <v>194059.19999999998</v>
      </c>
      <c r="E26" s="47">
        <f t="shared" si="5"/>
        <v>476703.3</v>
      </c>
      <c r="F26" s="47">
        <f t="shared" si="5"/>
        <v>91201.9</v>
      </c>
      <c r="G26" s="47">
        <f t="shared" si="5"/>
        <v>91220.9</v>
      </c>
      <c r="H26" s="47">
        <f t="shared" si="5"/>
        <v>91239.299999999988</v>
      </c>
      <c r="I26" s="150">
        <f>SUM(D26:H26)</f>
        <v>944424.60000000009</v>
      </c>
      <c r="J26" s="137"/>
    </row>
    <row r="27" spans="1:10" s="32" customFormat="1" ht="20.25" customHeight="1" x14ac:dyDescent="0.35">
      <c r="A27" s="70"/>
      <c r="B27" s="392"/>
      <c r="C27" s="65" t="s">
        <v>64</v>
      </c>
      <c r="D27" s="71">
        <f>D28</f>
        <v>194059.19999999998</v>
      </c>
      <c r="E27" s="71">
        <f>E28</f>
        <v>476703.3</v>
      </c>
      <c r="F27" s="71">
        <f>F28</f>
        <v>91201.9</v>
      </c>
      <c r="G27" s="71">
        <f>G28</f>
        <v>91220.9</v>
      </c>
      <c r="H27" s="71">
        <f>H28</f>
        <v>91239.299999999988</v>
      </c>
      <c r="I27" s="152">
        <f>SUM(D27:H27)</f>
        <v>944424.60000000009</v>
      </c>
      <c r="J27" s="137"/>
    </row>
    <row r="28" spans="1:10" s="32" customFormat="1" ht="18.600000000000001" customHeight="1" x14ac:dyDescent="0.35">
      <c r="A28" s="351"/>
      <c r="B28" s="392"/>
      <c r="C28" s="65" t="s">
        <v>62</v>
      </c>
      <c r="D28" s="330">
        <f>Детализация!D63</f>
        <v>194059.19999999998</v>
      </c>
      <c r="E28" s="330">
        <f>Детализация!E63</f>
        <v>476703.3</v>
      </c>
      <c r="F28" s="330">
        <f>Детализация!F63</f>
        <v>91201.9</v>
      </c>
      <c r="G28" s="330">
        <f>Детализация!G63</f>
        <v>91220.9</v>
      </c>
      <c r="H28" s="330">
        <f>Детализация!H63</f>
        <v>91239.299999999988</v>
      </c>
      <c r="I28" s="330">
        <f>SUM(D28:H28)</f>
        <v>944424.60000000009</v>
      </c>
      <c r="J28" s="137"/>
    </row>
    <row r="29" spans="1:10" s="32" customFormat="1" ht="87" customHeight="1" x14ac:dyDescent="0.35">
      <c r="A29" s="358"/>
      <c r="B29" s="393"/>
      <c r="C29" s="67" t="s">
        <v>141</v>
      </c>
      <c r="D29" s="331"/>
      <c r="E29" s="331"/>
      <c r="F29" s="331"/>
      <c r="G29" s="331"/>
      <c r="H29" s="331"/>
      <c r="I29" s="327"/>
      <c r="J29" s="137"/>
    </row>
    <row r="30" spans="1:10" s="32" customFormat="1" ht="20.25" customHeight="1" x14ac:dyDescent="0.35">
      <c r="A30" s="61">
        <v>2</v>
      </c>
      <c r="B30" s="404" t="s">
        <v>75</v>
      </c>
      <c r="C30" s="67" t="s">
        <v>5</v>
      </c>
      <c r="D30" s="73">
        <f t="shared" ref="D30:I30" si="6">D31+D35+D41+D43+D42</f>
        <v>2399039.2699999996</v>
      </c>
      <c r="E30" s="73">
        <f t="shared" si="6"/>
        <v>2802075.7088199998</v>
      </c>
      <c r="F30" s="73">
        <f t="shared" si="6"/>
        <v>2446941.2799999998</v>
      </c>
      <c r="G30" s="73">
        <f t="shared" si="6"/>
        <v>1562845.1</v>
      </c>
      <c r="H30" s="73">
        <f t="shared" si="6"/>
        <v>1801737.8</v>
      </c>
      <c r="I30" s="73">
        <f t="shared" si="6"/>
        <v>11012639.158819998</v>
      </c>
      <c r="J30" s="140" t="e">
        <f>I31+I35+I41+#REF!+I43</f>
        <v>#REF!</v>
      </c>
    </row>
    <row r="31" spans="1:10" s="32" customFormat="1" ht="21" x14ac:dyDescent="0.35">
      <c r="A31" s="64"/>
      <c r="B31" s="405"/>
      <c r="C31" s="224" t="s">
        <v>61</v>
      </c>
      <c r="D31" s="75">
        <f t="shared" ref="D31:H32" si="7">D88</f>
        <v>33692</v>
      </c>
      <c r="E31" s="75">
        <f t="shared" si="7"/>
        <v>0</v>
      </c>
      <c r="F31" s="75">
        <f t="shared" si="7"/>
        <v>262785</v>
      </c>
      <c r="G31" s="75">
        <f t="shared" si="7"/>
        <v>514872.5</v>
      </c>
      <c r="H31" s="75">
        <f t="shared" si="7"/>
        <v>273671.5</v>
      </c>
      <c r="I31" s="75">
        <f>SUM(D31:H31)</f>
        <v>1085021</v>
      </c>
      <c r="J31" s="137"/>
    </row>
    <row r="32" spans="1:10" s="32" customFormat="1" ht="18" customHeight="1" x14ac:dyDescent="0.35">
      <c r="A32" s="64"/>
      <c r="B32" s="405"/>
      <c r="C32" s="223" t="s">
        <v>62</v>
      </c>
      <c r="D32" s="386">
        <f t="shared" si="7"/>
        <v>33692</v>
      </c>
      <c r="E32" s="338">
        <f t="shared" si="7"/>
        <v>0</v>
      </c>
      <c r="F32" s="338">
        <f t="shared" si="7"/>
        <v>262785</v>
      </c>
      <c r="G32" s="338">
        <f t="shared" si="7"/>
        <v>514872.5</v>
      </c>
      <c r="H32" s="338">
        <f t="shared" si="7"/>
        <v>273671.5</v>
      </c>
      <c r="I32" s="338">
        <f>SUM(D32:H32)</f>
        <v>1085021</v>
      </c>
      <c r="J32" s="137"/>
    </row>
    <row r="33" spans="1:10" s="32" customFormat="1" ht="86.1" customHeight="1" x14ac:dyDescent="0.35">
      <c r="A33" s="64"/>
      <c r="B33" s="405"/>
      <c r="C33" s="176" t="s">
        <v>141</v>
      </c>
      <c r="D33" s="335"/>
      <c r="E33" s="325"/>
      <c r="F33" s="325"/>
      <c r="G33" s="325"/>
      <c r="H33" s="325"/>
      <c r="I33" s="325"/>
      <c r="J33" s="142"/>
    </row>
    <row r="34" spans="1:10" s="69" customFormat="1" ht="42" hidden="1" x14ac:dyDescent="0.35">
      <c r="A34" s="202"/>
      <c r="B34" s="405"/>
      <c r="C34" s="225" t="s">
        <v>63</v>
      </c>
      <c r="D34" s="98">
        <f>D69</f>
        <v>0</v>
      </c>
      <c r="E34" s="98">
        <f>E69</f>
        <v>0</v>
      </c>
      <c r="F34" s="98">
        <f>F69</f>
        <v>0</v>
      </c>
      <c r="G34" s="98">
        <f>G69</f>
        <v>0</v>
      </c>
      <c r="H34" s="98">
        <f>H69</f>
        <v>0</v>
      </c>
      <c r="I34" s="153">
        <f>SUM(D34:H34)</f>
        <v>0</v>
      </c>
      <c r="J34" s="141"/>
    </row>
    <row r="35" spans="1:10" s="32" customFormat="1" ht="21" x14ac:dyDescent="0.35">
      <c r="A35" s="64"/>
      <c r="B35" s="405"/>
      <c r="C35" s="76" t="s">
        <v>6</v>
      </c>
      <c r="D35" s="78">
        <f>D37+D38+D39+D40</f>
        <v>1474422.7999999998</v>
      </c>
      <c r="E35" s="78">
        <f>E37+E38+E39+E40</f>
        <v>1869718.7</v>
      </c>
      <c r="F35" s="78">
        <f>F37+F38+F39+F40</f>
        <v>1311794.2799999998</v>
      </c>
      <c r="G35" s="78">
        <f>G37+G38+G39+G40</f>
        <v>182387.10000000003</v>
      </c>
      <c r="H35" s="78">
        <f>H37+H38+H39+H40</f>
        <v>664945.79</v>
      </c>
      <c r="I35" s="78">
        <f>SUM(D35:H35)</f>
        <v>5503268.669999999</v>
      </c>
      <c r="J35" s="137"/>
    </row>
    <row r="36" spans="1:10" s="32" customFormat="1" ht="21" x14ac:dyDescent="0.35">
      <c r="A36" s="188"/>
      <c r="B36" s="405"/>
      <c r="C36" s="76" t="s">
        <v>151</v>
      </c>
      <c r="D36" s="75"/>
      <c r="E36" s="75"/>
      <c r="F36" s="75"/>
      <c r="G36" s="75"/>
      <c r="H36" s="75"/>
      <c r="I36" s="75"/>
      <c r="J36" s="137"/>
    </row>
    <row r="37" spans="1:10" s="32" customFormat="1" ht="83.25" customHeight="1" x14ac:dyDescent="0.35">
      <c r="A37" s="188"/>
      <c r="B37" s="79"/>
      <c r="C37" s="76" t="s">
        <v>141</v>
      </c>
      <c r="D37" s="75">
        <f>D54+D58+D80+D92+D64+D86+D71</f>
        <v>1379619.7</v>
      </c>
      <c r="E37" s="75">
        <f>E54+E58+E80+E92+E64+E86+E77</f>
        <v>1760756.5999999999</v>
      </c>
      <c r="F37" s="75">
        <f>F54+F58+F80+F92+F64+F86</f>
        <v>1194484.68</v>
      </c>
      <c r="G37" s="75">
        <f>G54+G58+G80+G92+G64+G86</f>
        <v>65035.100000000006</v>
      </c>
      <c r="H37" s="75">
        <f>H54+H58+H80+H92+H64+H86</f>
        <v>547546.59000000008</v>
      </c>
      <c r="I37" s="75">
        <f t="shared" ref="I37:I45" si="8">SUM(D37:H37)</f>
        <v>4947442.669999999</v>
      </c>
      <c r="J37" s="137"/>
    </row>
    <row r="38" spans="1:10" s="32" customFormat="1" ht="48.6" customHeight="1" x14ac:dyDescent="0.35">
      <c r="A38" s="188"/>
      <c r="B38" s="79"/>
      <c r="C38" s="76" t="s">
        <v>65</v>
      </c>
      <c r="D38" s="75">
        <f>D46</f>
        <v>65779.7</v>
      </c>
      <c r="E38" s="75">
        <f>E46</f>
        <v>76057.100000000006</v>
      </c>
      <c r="F38" s="75">
        <f>F46</f>
        <v>82458.899999999994</v>
      </c>
      <c r="G38" s="75">
        <f>G46</f>
        <v>82501.3</v>
      </c>
      <c r="H38" s="75">
        <f>H46</f>
        <v>82548.5</v>
      </c>
      <c r="I38" s="75">
        <f t="shared" si="8"/>
        <v>389345.5</v>
      </c>
      <c r="J38" s="137"/>
    </row>
    <row r="39" spans="1:10" s="32" customFormat="1" ht="46.2" customHeight="1" x14ac:dyDescent="0.35">
      <c r="A39" s="188"/>
      <c r="B39" s="80"/>
      <c r="C39" s="76" t="s">
        <v>66</v>
      </c>
      <c r="D39" s="75">
        <f>D50</f>
        <v>29023.4</v>
      </c>
      <c r="E39" s="75">
        <f>E50</f>
        <v>32905</v>
      </c>
      <c r="F39" s="75">
        <f>F50</f>
        <v>34850.699999999997</v>
      </c>
      <c r="G39" s="75">
        <f>G50</f>
        <v>34850.699999999997</v>
      </c>
      <c r="H39" s="75">
        <f>H50</f>
        <v>34850.699999999997</v>
      </c>
      <c r="I39" s="75">
        <f t="shared" si="8"/>
        <v>166480.5</v>
      </c>
      <c r="J39" s="137"/>
    </row>
    <row r="40" spans="1:10" s="69" customFormat="1" ht="39" hidden="1" customHeight="1" x14ac:dyDescent="0.35">
      <c r="A40" s="202"/>
      <c r="B40" s="184"/>
      <c r="C40" s="120" t="s">
        <v>63</v>
      </c>
      <c r="D40" s="212"/>
      <c r="E40" s="212">
        <f>E71</f>
        <v>0</v>
      </c>
      <c r="F40" s="212">
        <f>F71</f>
        <v>0</v>
      </c>
      <c r="G40" s="212">
        <f>G71</f>
        <v>0</v>
      </c>
      <c r="H40" s="212">
        <f>H71</f>
        <v>0</v>
      </c>
      <c r="I40" s="212">
        <f t="shared" si="8"/>
        <v>0</v>
      </c>
      <c r="J40" s="141"/>
    </row>
    <row r="41" spans="1:10" s="32" customFormat="1" ht="21" x14ac:dyDescent="0.35">
      <c r="A41" s="188"/>
      <c r="B41" s="197"/>
      <c r="C41" s="81" t="s">
        <v>7</v>
      </c>
      <c r="D41" s="82">
        <f>D94+D82+D73</f>
        <v>27996.390000000003</v>
      </c>
      <c r="E41" s="82">
        <f>E94+E82+E73</f>
        <v>6067.3</v>
      </c>
      <c r="F41" s="82">
        <f>F94+F82+F73</f>
        <v>3733.7700000000004</v>
      </c>
      <c r="G41" s="82">
        <f>G94+G82+G73</f>
        <v>5257.27</v>
      </c>
      <c r="H41" s="82">
        <f>H94+H82+H73</f>
        <v>2792.28</v>
      </c>
      <c r="I41" s="82">
        <f t="shared" si="8"/>
        <v>45847.010000000009</v>
      </c>
      <c r="J41" s="137"/>
    </row>
    <row r="42" spans="1:10" s="32" customFormat="1" ht="85.35" customHeight="1" x14ac:dyDescent="0.35">
      <c r="A42" s="195"/>
      <c r="B42" s="197"/>
      <c r="C42" s="83" t="s">
        <v>118</v>
      </c>
      <c r="D42" s="63">
        <f>D60</f>
        <v>3524.8</v>
      </c>
      <c r="E42" s="63">
        <f t="shared" ref="E42:I42" si="9">E60</f>
        <v>3524.8</v>
      </c>
      <c r="F42" s="63">
        <f t="shared" si="9"/>
        <v>0</v>
      </c>
      <c r="G42" s="63">
        <f t="shared" si="9"/>
        <v>0</v>
      </c>
      <c r="H42" s="63">
        <f t="shared" si="9"/>
        <v>0</v>
      </c>
      <c r="I42" s="149">
        <f t="shared" si="9"/>
        <v>7049.6</v>
      </c>
      <c r="J42" s="137"/>
    </row>
    <row r="43" spans="1:10" s="32" customFormat="1" ht="21" customHeight="1" x14ac:dyDescent="0.35">
      <c r="A43" s="189"/>
      <c r="B43" s="67"/>
      <c r="C43" s="84" t="s">
        <v>116</v>
      </c>
      <c r="D43" s="68">
        <f>D61+D95</f>
        <v>859403.28</v>
      </c>
      <c r="E43" s="68">
        <f>E61+E95</f>
        <v>922764.90882000001</v>
      </c>
      <c r="F43" s="68">
        <f>F61+F95</f>
        <v>868628.23</v>
      </c>
      <c r="G43" s="68">
        <f>G61+G95</f>
        <v>860328.23</v>
      </c>
      <c r="H43" s="68">
        <f>H61+H95</f>
        <v>860328.23</v>
      </c>
      <c r="I43" s="148">
        <f t="shared" si="8"/>
        <v>4371452.8788200002</v>
      </c>
      <c r="J43" s="137"/>
    </row>
    <row r="44" spans="1:10" s="32" customFormat="1" ht="20.25" customHeight="1" x14ac:dyDescent="0.35">
      <c r="A44" s="364" t="s">
        <v>21</v>
      </c>
      <c r="B44" s="366" t="s">
        <v>98</v>
      </c>
      <c r="C44" s="85" t="s">
        <v>5</v>
      </c>
      <c r="D44" s="78">
        <f t="shared" ref="D44:H45" si="10">D45</f>
        <v>65779.7</v>
      </c>
      <c r="E44" s="78">
        <f t="shared" si="10"/>
        <v>76057.100000000006</v>
      </c>
      <c r="F44" s="78">
        <f t="shared" si="10"/>
        <v>82458.899999999994</v>
      </c>
      <c r="G44" s="78">
        <f t="shared" si="10"/>
        <v>82501.3</v>
      </c>
      <c r="H44" s="78">
        <f t="shared" si="10"/>
        <v>82548.5</v>
      </c>
      <c r="I44" s="78">
        <f t="shared" si="8"/>
        <v>389345.5</v>
      </c>
      <c r="J44" s="137"/>
    </row>
    <row r="45" spans="1:10" s="32" customFormat="1" ht="20.25" customHeight="1" x14ac:dyDescent="0.35">
      <c r="A45" s="345"/>
      <c r="B45" s="367"/>
      <c r="C45" s="86" t="s">
        <v>64</v>
      </c>
      <c r="D45" s="77">
        <f t="shared" si="10"/>
        <v>65779.7</v>
      </c>
      <c r="E45" s="77">
        <f t="shared" si="10"/>
        <v>76057.100000000006</v>
      </c>
      <c r="F45" s="77">
        <f t="shared" si="10"/>
        <v>82458.899999999994</v>
      </c>
      <c r="G45" s="77">
        <f t="shared" si="10"/>
        <v>82501.3</v>
      </c>
      <c r="H45" s="77">
        <f t="shared" si="10"/>
        <v>82548.5</v>
      </c>
      <c r="I45" s="77">
        <f t="shared" si="8"/>
        <v>389345.5</v>
      </c>
      <c r="J45" s="137"/>
    </row>
    <row r="46" spans="1:10" s="32" customFormat="1" ht="20.25" customHeight="1" x14ac:dyDescent="0.35">
      <c r="A46" s="345"/>
      <c r="B46" s="367"/>
      <c r="C46" s="87" t="s">
        <v>62</v>
      </c>
      <c r="D46" s="326">
        <f>Детализация!D16</f>
        <v>65779.7</v>
      </c>
      <c r="E46" s="326">
        <f>Детализация!E16</f>
        <v>76057.100000000006</v>
      </c>
      <c r="F46" s="326">
        <f>Детализация!F16</f>
        <v>82458.899999999994</v>
      </c>
      <c r="G46" s="326">
        <f>Детализация!G16</f>
        <v>82501.3</v>
      </c>
      <c r="H46" s="326">
        <f>Детализация!H16</f>
        <v>82548.5</v>
      </c>
      <c r="I46" s="326">
        <f>SUM(D46:H46)</f>
        <v>389345.5</v>
      </c>
      <c r="J46" s="137"/>
    </row>
    <row r="47" spans="1:10" s="32" customFormat="1" ht="52.5" customHeight="1" x14ac:dyDescent="0.35">
      <c r="A47" s="365"/>
      <c r="B47" s="368"/>
      <c r="C47" s="88" t="s">
        <v>65</v>
      </c>
      <c r="D47" s="327"/>
      <c r="E47" s="327"/>
      <c r="F47" s="327"/>
      <c r="G47" s="327"/>
      <c r="H47" s="327"/>
      <c r="I47" s="327"/>
      <c r="J47" s="137"/>
    </row>
    <row r="48" spans="1:10" s="32" customFormat="1" ht="20.25" customHeight="1" x14ac:dyDescent="0.35">
      <c r="A48" s="369" t="s">
        <v>30</v>
      </c>
      <c r="B48" s="370" t="s">
        <v>100</v>
      </c>
      <c r="C48" s="74" t="s">
        <v>5</v>
      </c>
      <c r="D48" s="78">
        <f t="shared" ref="D48:H49" si="11">D49</f>
        <v>29023.4</v>
      </c>
      <c r="E48" s="78">
        <f t="shared" si="11"/>
        <v>32905</v>
      </c>
      <c r="F48" s="78">
        <f t="shared" si="11"/>
        <v>34850.699999999997</v>
      </c>
      <c r="G48" s="78">
        <f t="shared" si="11"/>
        <v>34850.699999999997</v>
      </c>
      <c r="H48" s="78">
        <f t="shared" si="11"/>
        <v>34850.699999999997</v>
      </c>
      <c r="I48" s="78">
        <f>SUM(D48:H48)</f>
        <v>166480.5</v>
      </c>
      <c r="J48" s="137"/>
    </row>
    <row r="49" spans="1:10" s="32" customFormat="1" ht="20.25" customHeight="1" x14ac:dyDescent="0.35">
      <c r="A49" s="345"/>
      <c r="B49" s="347"/>
      <c r="C49" s="89" t="s">
        <v>64</v>
      </c>
      <c r="D49" s="77">
        <f t="shared" si="11"/>
        <v>29023.4</v>
      </c>
      <c r="E49" s="77">
        <f t="shared" si="11"/>
        <v>32905</v>
      </c>
      <c r="F49" s="77">
        <f t="shared" si="11"/>
        <v>34850.699999999997</v>
      </c>
      <c r="G49" s="77">
        <f t="shared" si="11"/>
        <v>34850.699999999997</v>
      </c>
      <c r="H49" s="77">
        <f t="shared" si="11"/>
        <v>34850.699999999997</v>
      </c>
      <c r="I49" s="77">
        <f>SUM(D49:H49)</f>
        <v>166480.5</v>
      </c>
      <c r="J49" s="137"/>
    </row>
    <row r="50" spans="1:10" s="32" customFormat="1" ht="20.25" customHeight="1" x14ac:dyDescent="0.35">
      <c r="A50" s="345"/>
      <c r="B50" s="348"/>
      <c r="C50" s="65" t="s">
        <v>62</v>
      </c>
      <c r="D50" s="326">
        <f>Детализация!D17</f>
        <v>29023.4</v>
      </c>
      <c r="E50" s="326">
        <f>Детализация!E17</f>
        <v>32905</v>
      </c>
      <c r="F50" s="326">
        <f>Детализация!F17</f>
        <v>34850.699999999997</v>
      </c>
      <c r="G50" s="326">
        <f>Детализация!G17</f>
        <v>34850.699999999997</v>
      </c>
      <c r="H50" s="326">
        <f>Детализация!H17</f>
        <v>34850.699999999997</v>
      </c>
      <c r="I50" s="326">
        <f>SUM(D50:H50)</f>
        <v>166480.5</v>
      </c>
      <c r="J50" s="137"/>
    </row>
    <row r="51" spans="1:10" s="32" customFormat="1" ht="41.4" customHeight="1" x14ac:dyDescent="0.35">
      <c r="A51" s="345"/>
      <c r="B51" s="348"/>
      <c r="C51" s="67" t="s">
        <v>66</v>
      </c>
      <c r="D51" s="327"/>
      <c r="E51" s="327"/>
      <c r="F51" s="327"/>
      <c r="G51" s="327"/>
      <c r="H51" s="327"/>
      <c r="I51" s="327"/>
      <c r="J51" s="137"/>
    </row>
    <row r="52" spans="1:10" s="32" customFormat="1" ht="21" x14ac:dyDescent="0.35">
      <c r="A52" s="345" t="s">
        <v>119</v>
      </c>
      <c r="B52" s="347" t="s">
        <v>133</v>
      </c>
      <c r="C52" s="74" t="s">
        <v>5</v>
      </c>
      <c r="D52" s="78">
        <f t="shared" ref="D52:H53" si="12">D53</f>
        <v>1214290.6000000001</v>
      </c>
      <c r="E52" s="78">
        <f t="shared" si="12"/>
        <v>1534839.5999999999</v>
      </c>
      <c r="F52" s="78">
        <f t="shared" si="12"/>
        <v>1111995.98</v>
      </c>
      <c r="G52" s="78">
        <f t="shared" si="12"/>
        <v>0</v>
      </c>
      <c r="H52" s="78">
        <f t="shared" si="12"/>
        <v>484947.89</v>
      </c>
      <c r="I52" s="78">
        <f>SUM(D52:H52)</f>
        <v>4346074.07</v>
      </c>
      <c r="J52" s="137"/>
    </row>
    <row r="53" spans="1:10" s="32" customFormat="1" ht="21" x14ac:dyDescent="0.35">
      <c r="A53" s="345"/>
      <c r="B53" s="347"/>
      <c r="C53" s="89" t="s">
        <v>64</v>
      </c>
      <c r="D53" s="77">
        <f t="shared" si="12"/>
        <v>1214290.6000000001</v>
      </c>
      <c r="E53" s="77">
        <f t="shared" si="12"/>
        <v>1534839.5999999999</v>
      </c>
      <c r="F53" s="77">
        <f t="shared" si="12"/>
        <v>1111995.98</v>
      </c>
      <c r="G53" s="77">
        <f t="shared" si="12"/>
        <v>0</v>
      </c>
      <c r="H53" s="77">
        <f t="shared" si="12"/>
        <v>484947.89</v>
      </c>
      <c r="I53" s="77">
        <f>SUM(D53:H53)</f>
        <v>4346074.07</v>
      </c>
      <c r="J53" s="137"/>
    </row>
    <row r="54" spans="1:10" s="32" customFormat="1" ht="21" x14ac:dyDescent="0.35">
      <c r="A54" s="345"/>
      <c r="B54" s="348"/>
      <c r="C54" s="65" t="s">
        <v>62</v>
      </c>
      <c r="D54" s="326">
        <f>Детализация!D19</f>
        <v>1214290.6000000001</v>
      </c>
      <c r="E54" s="326">
        <f>Детализация!E19+Детализация!E20</f>
        <v>1534839.5999999999</v>
      </c>
      <c r="F54" s="326">
        <f>Детализация!F19</f>
        <v>1111995.98</v>
      </c>
      <c r="G54" s="326">
        <f>Детализация!G19</f>
        <v>0</v>
      </c>
      <c r="H54" s="326">
        <f>Детализация!H19</f>
        <v>484947.89</v>
      </c>
      <c r="I54" s="328">
        <f>SUM(D54:H54)</f>
        <v>4346074.07</v>
      </c>
      <c r="J54" s="137"/>
    </row>
    <row r="55" spans="1:10" s="32" customFormat="1" ht="86.1" customHeight="1" x14ac:dyDescent="0.35">
      <c r="A55" s="346"/>
      <c r="B55" s="349"/>
      <c r="C55" s="67" t="s">
        <v>141</v>
      </c>
      <c r="D55" s="327"/>
      <c r="E55" s="327"/>
      <c r="F55" s="327"/>
      <c r="G55" s="327"/>
      <c r="H55" s="327"/>
      <c r="I55" s="329"/>
      <c r="J55" s="143" t="s">
        <v>125</v>
      </c>
    </row>
    <row r="56" spans="1:10" s="32" customFormat="1" ht="26.25" customHeight="1" x14ac:dyDescent="0.35">
      <c r="A56" s="341" t="s">
        <v>123</v>
      </c>
      <c r="B56" s="344" t="s">
        <v>117</v>
      </c>
      <c r="C56" s="166" t="s">
        <v>5</v>
      </c>
      <c r="D56" s="78">
        <f>D60+D57+D61</f>
        <v>907117.98</v>
      </c>
      <c r="E56" s="78">
        <f t="shared" ref="E56:I56" si="13">E60+E57+E61</f>
        <v>923417.33</v>
      </c>
      <c r="F56" s="78">
        <f t="shared" si="13"/>
        <v>920062.53</v>
      </c>
      <c r="G56" s="78">
        <f t="shared" si="13"/>
        <v>920062.53</v>
      </c>
      <c r="H56" s="78">
        <f t="shared" si="13"/>
        <v>920062.53</v>
      </c>
      <c r="I56" s="78">
        <f t="shared" si="13"/>
        <v>4590722.9000000004</v>
      </c>
      <c r="J56" s="137"/>
    </row>
    <row r="57" spans="1:10" s="32" customFormat="1" ht="21" x14ac:dyDescent="0.35">
      <c r="A57" s="350"/>
      <c r="B57" s="342"/>
      <c r="C57" s="86" t="s">
        <v>64</v>
      </c>
      <c r="D57" s="75">
        <f>D58</f>
        <v>57189.9</v>
      </c>
      <c r="E57" s="75">
        <f>E58</f>
        <v>59564.3</v>
      </c>
      <c r="F57" s="75">
        <f>F58</f>
        <v>59734.3</v>
      </c>
      <c r="G57" s="75">
        <f>G58</f>
        <v>59734.3</v>
      </c>
      <c r="H57" s="75">
        <f>H58</f>
        <v>59734.3</v>
      </c>
      <c r="I57" s="75">
        <f>SUM(D57:H57)</f>
        <v>295957.09999999998</v>
      </c>
      <c r="J57" s="137"/>
    </row>
    <row r="58" spans="1:10" s="32" customFormat="1" ht="21" x14ac:dyDescent="0.35">
      <c r="A58" s="350"/>
      <c r="B58" s="342"/>
      <c r="C58" s="173" t="s">
        <v>62</v>
      </c>
      <c r="D58" s="386">
        <f>Детализация!D22</f>
        <v>57189.9</v>
      </c>
      <c r="E58" s="338">
        <f>Детализация!E22</f>
        <v>59564.3</v>
      </c>
      <c r="F58" s="338">
        <f>Детализация!F22</f>
        <v>59734.3</v>
      </c>
      <c r="G58" s="338">
        <f>Детализация!G22</f>
        <v>59734.3</v>
      </c>
      <c r="H58" s="338">
        <f>Детализация!H22</f>
        <v>59734.3</v>
      </c>
      <c r="I58" s="338">
        <f>SUM(D58:H58)</f>
        <v>295957.09999999998</v>
      </c>
      <c r="J58" s="137"/>
    </row>
    <row r="59" spans="1:10" s="32" customFormat="1" ht="86.4" customHeight="1" x14ac:dyDescent="0.35">
      <c r="A59" s="350"/>
      <c r="B59" s="342"/>
      <c r="C59" s="88" t="s">
        <v>139</v>
      </c>
      <c r="D59" s="335"/>
      <c r="E59" s="325"/>
      <c r="F59" s="325"/>
      <c r="G59" s="325"/>
      <c r="H59" s="325"/>
      <c r="I59" s="325"/>
      <c r="J59" s="137"/>
    </row>
    <row r="60" spans="1:10" s="32" customFormat="1" ht="89.7" customHeight="1" x14ac:dyDescent="0.35">
      <c r="A60" s="351"/>
      <c r="B60" s="169"/>
      <c r="C60" s="83" t="s">
        <v>118</v>
      </c>
      <c r="D60" s="68">
        <f>Детализация!D23</f>
        <v>3524.8</v>
      </c>
      <c r="E60" s="68">
        <f>Детализация!E23</f>
        <v>3524.8</v>
      </c>
      <c r="F60" s="68">
        <f>Детализация!F23</f>
        <v>0</v>
      </c>
      <c r="G60" s="68">
        <f>Детализация!G23</f>
        <v>0</v>
      </c>
      <c r="H60" s="68">
        <f>Детализация!H23</f>
        <v>0</v>
      </c>
      <c r="I60" s="148">
        <f>D60+E60+F60+G60+H60</f>
        <v>7049.6</v>
      </c>
      <c r="J60" s="137"/>
    </row>
    <row r="61" spans="1:10" s="32" customFormat="1" ht="25.2" customHeight="1" x14ac:dyDescent="0.35">
      <c r="A61" s="350"/>
      <c r="B61" s="193"/>
      <c r="C61" s="83" t="s">
        <v>8</v>
      </c>
      <c r="D61" s="66">
        <v>846403.28</v>
      </c>
      <c r="E61" s="63">
        <f>Детализация!E24</f>
        <v>860328.23</v>
      </c>
      <c r="F61" s="63">
        <f>Детализация!F24</f>
        <v>860328.23</v>
      </c>
      <c r="G61" s="66">
        <f>Детализация!G24</f>
        <v>860328.23</v>
      </c>
      <c r="H61" s="66">
        <f>Детализация!H24</f>
        <v>860328.23</v>
      </c>
      <c r="I61" s="147">
        <f>SUM(D61:H61)</f>
        <v>4287716.2</v>
      </c>
      <c r="J61" s="137"/>
    </row>
    <row r="62" spans="1:10" s="32" customFormat="1" ht="27.15" customHeight="1" x14ac:dyDescent="0.35">
      <c r="A62" s="185" t="s">
        <v>108</v>
      </c>
      <c r="B62" s="344" t="s">
        <v>96</v>
      </c>
      <c r="C62" s="166" t="s">
        <v>5</v>
      </c>
      <c r="D62" s="75">
        <f>D63</f>
        <v>100</v>
      </c>
      <c r="E62" s="78">
        <f t="shared" ref="E62:H62" si="14">E63</f>
        <v>100</v>
      </c>
      <c r="F62" s="78">
        <f t="shared" si="14"/>
        <v>100</v>
      </c>
      <c r="G62" s="75">
        <f t="shared" si="14"/>
        <v>100</v>
      </c>
      <c r="H62" s="75">
        <f t="shared" si="14"/>
        <v>100</v>
      </c>
      <c r="I62" s="149">
        <f>SUM(D62:H62)</f>
        <v>500</v>
      </c>
      <c r="J62" s="137"/>
    </row>
    <row r="63" spans="1:10" s="32" customFormat="1" ht="20.399999999999999" customHeight="1" x14ac:dyDescent="0.35">
      <c r="A63" s="182"/>
      <c r="B63" s="342"/>
      <c r="C63" s="86" t="s">
        <v>64</v>
      </c>
      <c r="D63" s="77">
        <f>D64</f>
        <v>100</v>
      </c>
      <c r="E63" s="77">
        <f>E64</f>
        <v>100</v>
      </c>
      <c r="F63" s="77">
        <f>F64</f>
        <v>100</v>
      </c>
      <c r="G63" s="77">
        <f>G64</f>
        <v>100</v>
      </c>
      <c r="H63" s="77">
        <f>H64</f>
        <v>100</v>
      </c>
      <c r="I63" s="147">
        <f>SUM(D63:H63)</f>
        <v>500</v>
      </c>
      <c r="J63" s="137"/>
    </row>
    <row r="64" spans="1:10" s="32" customFormat="1" ht="20.25" customHeight="1" x14ac:dyDescent="0.35">
      <c r="A64" s="182"/>
      <c r="B64" s="373"/>
      <c r="C64" s="223" t="s">
        <v>62</v>
      </c>
      <c r="D64" s="339">
        <f>Детализация!D18</f>
        <v>100</v>
      </c>
      <c r="E64" s="339">
        <f>Детализация!E18</f>
        <v>100</v>
      </c>
      <c r="F64" s="339">
        <f>Детализация!F18</f>
        <v>100</v>
      </c>
      <c r="G64" s="339">
        <f>Детализация!G18</f>
        <v>100</v>
      </c>
      <c r="H64" s="339">
        <f>Детализация!H18</f>
        <v>100</v>
      </c>
      <c r="I64" s="326">
        <f>SUM(D64:H64)</f>
        <v>500</v>
      </c>
      <c r="J64" s="137"/>
    </row>
    <row r="65" spans="1:10" s="32" customFormat="1" ht="91.95" customHeight="1" x14ac:dyDescent="0.35">
      <c r="A65" s="186"/>
      <c r="B65" s="381"/>
      <c r="C65" s="176" t="s">
        <v>141</v>
      </c>
      <c r="D65" s="340"/>
      <c r="E65" s="340"/>
      <c r="F65" s="340"/>
      <c r="G65" s="340"/>
      <c r="H65" s="340"/>
      <c r="I65" s="327"/>
      <c r="J65" s="137"/>
    </row>
    <row r="66" spans="1:10" s="32" customFormat="1" ht="42" customHeight="1" x14ac:dyDescent="0.35">
      <c r="A66" s="94" t="s">
        <v>106</v>
      </c>
      <c r="B66" s="193" t="s">
        <v>127</v>
      </c>
      <c r="C66" s="199" t="s">
        <v>5</v>
      </c>
      <c r="D66" s="90">
        <f>D67+D70+D73</f>
        <v>41735.9</v>
      </c>
      <c r="E66" s="91">
        <f>E68</f>
        <v>0</v>
      </c>
      <c r="F66" s="91">
        <f>F68</f>
        <v>0</v>
      </c>
      <c r="G66" s="91">
        <f>G67+G70+G73</f>
        <v>0</v>
      </c>
      <c r="H66" s="91">
        <f>H67+H70+H73</f>
        <v>0</v>
      </c>
      <c r="I66" s="90">
        <f>SUM(D66:H66)</f>
        <v>41735.9</v>
      </c>
      <c r="J66" s="137"/>
    </row>
    <row r="67" spans="1:10" s="69" customFormat="1" ht="22.5" hidden="1" customHeight="1" x14ac:dyDescent="0.35">
      <c r="A67" s="204"/>
      <c r="B67" s="192" t="s">
        <v>129</v>
      </c>
      <c r="C67" s="205" t="s">
        <v>61</v>
      </c>
      <c r="D67" s="206">
        <f>D69</f>
        <v>0</v>
      </c>
      <c r="E67" s="108">
        <f>E69</f>
        <v>0</v>
      </c>
      <c r="F67" s="108">
        <f>F69</f>
        <v>0</v>
      </c>
      <c r="G67" s="108">
        <f>G69</f>
        <v>0</v>
      </c>
      <c r="H67" s="108">
        <f>H69</f>
        <v>0</v>
      </c>
      <c r="I67" s="206">
        <f>SUM(D67:H67)</f>
        <v>0</v>
      </c>
      <c r="J67" s="141"/>
    </row>
    <row r="68" spans="1:10" s="69" customFormat="1" ht="20.25" hidden="1" customHeight="1" x14ac:dyDescent="0.35">
      <c r="A68" s="204"/>
      <c r="B68" s="184"/>
      <c r="C68" s="207" t="s">
        <v>62</v>
      </c>
      <c r="D68" s="208"/>
      <c r="E68" s="208"/>
      <c r="F68" s="208"/>
      <c r="G68" s="107"/>
      <c r="H68" s="107"/>
      <c r="I68" s="209"/>
      <c r="J68" s="141"/>
    </row>
    <row r="69" spans="1:10" s="69" customFormat="1" ht="84.45" hidden="1" customHeight="1" x14ac:dyDescent="0.35">
      <c r="A69" s="204"/>
      <c r="B69" s="184"/>
      <c r="C69" s="210" t="s">
        <v>142</v>
      </c>
      <c r="D69" s="118">
        <v>0</v>
      </c>
      <c r="E69" s="112"/>
      <c r="F69" s="112"/>
      <c r="G69" s="112">
        <v>0</v>
      </c>
      <c r="H69" s="112">
        <v>0</v>
      </c>
      <c r="I69" s="155">
        <f>SUM(D69:H69)</f>
        <v>0</v>
      </c>
      <c r="J69" s="141"/>
    </row>
    <row r="70" spans="1:10" s="32" customFormat="1" ht="19.649999999999999" customHeight="1" x14ac:dyDescent="0.35">
      <c r="A70" s="94"/>
      <c r="B70" s="169" t="s">
        <v>149</v>
      </c>
      <c r="C70" s="79" t="s">
        <v>64</v>
      </c>
      <c r="D70" s="92">
        <f>D71</f>
        <v>17300</v>
      </c>
      <c r="E70" s="93">
        <f>E69</f>
        <v>0</v>
      </c>
      <c r="F70" s="93">
        <f>F71</f>
        <v>0</v>
      </c>
      <c r="G70" s="93">
        <f>G71</f>
        <v>0</v>
      </c>
      <c r="H70" s="93">
        <f>H71</f>
        <v>0</v>
      </c>
      <c r="I70" s="92">
        <f>SUM(D70:H70)</f>
        <v>17300</v>
      </c>
      <c r="J70" s="137"/>
    </row>
    <row r="71" spans="1:10" s="32" customFormat="1" ht="20.25" customHeight="1" x14ac:dyDescent="0.35">
      <c r="A71" s="94"/>
      <c r="B71" s="169"/>
      <c r="C71" s="87" t="s">
        <v>62</v>
      </c>
      <c r="D71" s="326">
        <f>Детализация!D27</f>
        <v>17300</v>
      </c>
      <c r="E71" s="355">
        <f>E69</f>
        <v>0</v>
      </c>
      <c r="F71" s="355">
        <f>F69</f>
        <v>0</v>
      </c>
      <c r="G71" s="355">
        <f>Детализация!G27</f>
        <v>0</v>
      </c>
      <c r="H71" s="355">
        <f>Детализация!H27</f>
        <v>0</v>
      </c>
      <c r="I71" s="326">
        <f>SUM(D71:H71)</f>
        <v>17300</v>
      </c>
      <c r="J71" s="137"/>
    </row>
    <row r="72" spans="1:10" s="32" customFormat="1" ht="83.4" customHeight="1" x14ac:dyDescent="0.35">
      <c r="A72" s="94"/>
      <c r="B72" s="169"/>
      <c r="C72" s="88" t="s">
        <v>141</v>
      </c>
      <c r="D72" s="327"/>
      <c r="E72" s="327"/>
      <c r="F72" s="327"/>
      <c r="G72" s="327"/>
      <c r="H72" s="327"/>
      <c r="I72" s="327"/>
      <c r="J72" s="137"/>
    </row>
    <row r="73" spans="1:10" s="32" customFormat="1" ht="20.25" customHeight="1" x14ac:dyDescent="0.35">
      <c r="A73" s="95"/>
      <c r="B73" s="176"/>
      <c r="C73" s="79" t="s">
        <v>7</v>
      </c>
      <c r="D73" s="92">
        <f>Детализация!D28</f>
        <v>24435.9</v>
      </c>
      <c r="E73" s="96">
        <f>E69</f>
        <v>0</v>
      </c>
      <c r="F73" s="96">
        <f>F69</f>
        <v>0</v>
      </c>
      <c r="G73" s="93">
        <f>Детализация!G28</f>
        <v>0</v>
      </c>
      <c r="H73" s="93">
        <f>Детализация!H28</f>
        <v>0</v>
      </c>
      <c r="I73" s="92">
        <f>SUM(D73:H73)</f>
        <v>24435.9</v>
      </c>
      <c r="J73" s="137"/>
    </row>
    <row r="74" spans="1:10" s="69" customFormat="1" ht="20.25" hidden="1" customHeight="1" x14ac:dyDescent="0.35">
      <c r="A74" s="352" t="s">
        <v>105</v>
      </c>
      <c r="B74" s="378" t="s">
        <v>132</v>
      </c>
      <c r="C74" s="97" t="s">
        <v>5</v>
      </c>
      <c r="D74" s="98"/>
      <c r="E74" s="99">
        <f>E75</f>
        <v>0</v>
      </c>
      <c r="F74" s="100"/>
      <c r="G74" s="101"/>
      <c r="H74" s="101"/>
      <c r="I74" s="153"/>
      <c r="J74" s="141"/>
    </row>
    <row r="75" spans="1:10" s="69" customFormat="1" ht="20.25" hidden="1" customHeight="1" x14ac:dyDescent="0.35">
      <c r="A75" s="353"/>
      <c r="B75" s="379"/>
      <c r="C75" s="102" t="s">
        <v>64</v>
      </c>
      <c r="D75" s="98"/>
      <c r="E75" s="103">
        <f>E77</f>
        <v>0</v>
      </c>
      <c r="F75" s="104"/>
      <c r="G75" s="101"/>
      <c r="H75" s="101"/>
      <c r="I75" s="153"/>
      <c r="J75" s="141"/>
    </row>
    <row r="76" spans="1:10" s="69" customFormat="1" ht="20.25" hidden="1" customHeight="1" x14ac:dyDescent="0.35">
      <c r="A76" s="353"/>
      <c r="B76" s="379"/>
      <c r="C76" s="102" t="s">
        <v>62</v>
      </c>
      <c r="D76" s="105"/>
      <c r="E76" s="106"/>
      <c r="F76" s="107"/>
      <c r="G76" s="103"/>
      <c r="H76" s="108"/>
      <c r="I76" s="154"/>
      <c r="J76" s="141"/>
    </row>
    <row r="77" spans="1:10" s="69" customFormat="1" ht="86.4" hidden="1" customHeight="1" x14ac:dyDescent="0.35">
      <c r="A77" s="354"/>
      <c r="B77" s="380"/>
      <c r="C77" s="109" t="s">
        <v>139</v>
      </c>
      <c r="D77" s="110"/>
      <c r="E77" s="111"/>
      <c r="F77" s="112"/>
      <c r="G77" s="103"/>
      <c r="H77" s="108"/>
      <c r="I77" s="154"/>
      <c r="J77" s="141"/>
    </row>
    <row r="78" spans="1:10" s="32" customFormat="1" ht="21" x14ac:dyDescent="0.35">
      <c r="A78" s="382" t="s">
        <v>105</v>
      </c>
      <c r="B78" s="384" t="s">
        <v>81</v>
      </c>
      <c r="C78" s="62" t="s">
        <v>5</v>
      </c>
      <c r="D78" s="63">
        <f>D79+D82</f>
        <v>68225.320000000007</v>
      </c>
      <c r="E78" s="96">
        <f>E79+E82</f>
        <v>98373.95</v>
      </c>
      <c r="F78" s="113">
        <f>F79+F82</f>
        <v>21052.66</v>
      </c>
      <c r="G78" s="113">
        <f t="shared" ref="F78:H79" si="15">G79</f>
        <v>0</v>
      </c>
      <c r="H78" s="113">
        <f t="shared" si="15"/>
        <v>0</v>
      </c>
      <c r="I78" s="149">
        <f>SUM(D78:H78)</f>
        <v>187651.93000000002</v>
      </c>
      <c r="J78" s="137"/>
    </row>
    <row r="79" spans="1:10" s="32" customFormat="1" ht="21" x14ac:dyDescent="0.35">
      <c r="A79" s="383"/>
      <c r="B79" s="348"/>
      <c r="C79" s="65" t="s">
        <v>64</v>
      </c>
      <c r="D79" s="66">
        <f>D80</f>
        <v>65214.5</v>
      </c>
      <c r="E79" s="113">
        <f>E80</f>
        <v>93304.7</v>
      </c>
      <c r="F79" s="113">
        <f t="shared" si="15"/>
        <v>20000</v>
      </c>
      <c r="G79" s="113">
        <f t="shared" si="15"/>
        <v>0</v>
      </c>
      <c r="H79" s="113">
        <f t="shared" si="15"/>
        <v>0</v>
      </c>
      <c r="I79" s="147">
        <f>SUM(D79:H79)</f>
        <v>178519.2</v>
      </c>
      <c r="J79" s="137"/>
    </row>
    <row r="80" spans="1:10" s="32" customFormat="1" ht="19.350000000000001" customHeight="1" x14ac:dyDescent="0.35">
      <c r="A80" s="383"/>
      <c r="B80" s="348"/>
      <c r="C80" s="65" t="s">
        <v>62</v>
      </c>
      <c r="D80" s="326">
        <f>Детализация!D30</f>
        <v>65214.5</v>
      </c>
      <c r="E80" s="355">
        <f>Детализация!E30</f>
        <v>93304.7</v>
      </c>
      <c r="F80" s="355">
        <f>Детализация!F30</f>
        <v>20000</v>
      </c>
      <c r="G80" s="355">
        <f>Детализация!G30</f>
        <v>0</v>
      </c>
      <c r="H80" s="355">
        <f>Детализация!H30</f>
        <v>0</v>
      </c>
      <c r="I80" s="328">
        <f>SUM(D80:H80)</f>
        <v>178519.2</v>
      </c>
      <c r="J80" s="137"/>
    </row>
    <row r="81" spans="1:14" s="32" customFormat="1" ht="87.6" customHeight="1" x14ac:dyDescent="0.35">
      <c r="A81" s="383"/>
      <c r="B81" s="348"/>
      <c r="C81" s="67" t="s">
        <v>141</v>
      </c>
      <c r="D81" s="327"/>
      <c r="E81" s="327"/>
      <c r="F81" s="327"/>
      <c r="G81" s="327"/>
      <c r="H81" s="327"/>
      <c r="I81" s="329"/>
      <c r="J81" s="143" t="s">
        <v>124</v>
      </c>
    </row>
    <row r="82" spans="1:14" s="32" customFormat="1" ht="33" customHeight="1" x14ac:dyDescent="0.35">
      <c r="A82" s="383"/>
      <c r="B82" s="385"/>
      <c r="C82" s="114" t="s">
        <v>7</v>
      </c>
      <c r="D82" s="115">
        <f>Детализация!D31</f>
        <v>3010.82</v>
      </c>
      <c r="E82" s="96">
        <f>Детализация!E31</f>
        <v>5069.25</v>
      </c>
      <c r="F82" s="96">
        <f>Детализация!F31</f>
        <v>1052.6600000000001</v>
      </c>
      <c r="G82" s="96">
        <f>Детализация!G31</f>
        <v>0</v>
      </c>
      <c r="H82" s="96">
        <f>Детализация!H31</f>
        <v>0</v>
      </c>
      <c r="I82" s="148">
        <f>SUM(D82:H82)</f>
        <v>9132.73</v>
      </c>
      <c r="J82" s="137"/>
      <c r="N82" s="116"/>
    </row>
    <row r="83" spans="1:14" s="69" customFormat="1" ht="25.95" hidden="1" customHeight="1" x14ac:dyDescent="0.35">
      <c r="A83" s="388" t="s">
        <v>107</v>
      </c>
      <c r="B83" s="387" t="s">
        <v>114</v>
      </c>
      <c r="C83" s="117" t="s">
        <v>5</v>
      </c>
      <c r="D83" s="118">
        <f>D84</f>
        <v>0</v>
      </c>
      <c r="E83" s="118"/>
      <c r="F83" s="118">
        <f t="shared" ref="F83:H83" si="16">F84</f>
        <v>0</v>
      </c>
      <c r="G83" s="118">
        <f t="shared" si="16"/>
        <v>0</v>
      </c>
      <c r="H83" s="118">
        <f t="shared" si="16"/>
        <v>0</v>
      </c>
      <c r="I83" s="155">
        <f>D83+E83+F83+G83+H83</f>
        <v>0</v>
      </c>
      <c r="J83" s="141"/>
      <c r="N83" s="119"/>
    </row>
    <row r="84" spans="1:14" s="69" customFormat="1" ht="20.25" hidden="1" customHeight="1" x14ac:dyDescent="0.35">
      <c r="A84" s="388"/>
      <c r="B84" s="387"/>
      <c r="C84" s="120" t="s">
        <v>64</v>
      </c>
      <c r="D84" s="98">
        <f>Детализация!D20</f>
        <v>0</v>
      </c>
      <c r="E84" s="98"/>
      <c r="F84" s="98">
        <f>Детализация!F20</f>
        <v>0</v>
      </c>
      <c r="G84" s="98">
        <f>Детализация!G20</f>
        <v>0</v>
      </c>
      <c r="H84" s="98">
        <f>Детализация!H20</f>
        <v>0</v>
      </c>
      <c r="I84" s="153">
        <f>D84+E84+F84+G84+H84</f>
        <v>0</v>
      </c>
      <c r="J84" s="141"/>
      <c r="N84" s="119"/>
    </row>
    <row r="85" spans="1:14" s="69" customFormat="1" ht="20.25" hidden="1" customHeight="1" x14ac:dyDescent="0.35">
      <c r="A85" s="121"/>
      <c r="B85" s="387"/>
      <c r="C85" s="120" t="s">
        <v>62</v>
      </c>
      <c r="D85" s="98"/>
      <c r="E85" s="99"/>
      <c r="F85" s="122"/>
      <c r="G85" s="122"/>
      <c r="H85" s="100"/>
      <c r="I85" s="153"/>
      <c r="J85" s="141"/>
      <c r="N85" s="119"/>
    </row>
    <row r="86" spans="1:14" s="69" customFormat="1" ht="111" hidden="1" customHeight="1" x14ac:dyDescent="0.35">
      <c r="A86" s="121"/>
      <c r="B86" s="387"/>
      <c r="C86" s="120" t="s">
        <v>139</v>
      </c>
      <c r="D86" s="98">
        <f>Детализация!D20</f>
        <v>0</v>
      </c>
      <c r="E86" s="98"/>
      <c r="F86" s="98">
        <f>Детализация!F20</f>
        <v>0</v>
      </c>
      <c r="G86" s="98">
        <f>Детализация!G20</f>
        <v>0</v>
      </c>
      <c r="H86" s="98">
        <f>Детализация!H20</f>
        <v>0</v>
      </c>
      <c r="I86" s="153">
        <f>D86+E86+F86+G86+H86</f>
        <v>0</v>
      </c>
      <c r="J86" s="141"/>
      <c r="N86" s="119"/>
    </row>
    <row r="87" spans="1:14" s="32" customFormat="1" ht="42" x14ac:dyDescent="0.35">
      <c r="A87" s="172" t="s">
        <v>107</v>
      </c>
      <c r="B87" s="168" t="s">
        <v>135</v>
      </c>
      <c r="C87" s="85" t="s">
        <v>5</v>
      </c>
      <c r="D87" s="78">
        <f>D88+D91+D94+D95</f>
        <v>72766.37</v>
      </c>
      <c r="E87" s="78">
        <f t="shared" ref="E87:F87" si="17">E88+E91+E94+E95</f>
        <v>136382.72882000002</v>
      </c>
      <c r="F87" s="78">
        <f t="shared" si="17"/>
        <v>276420.51</v>
      </c>
      <c r="G87" s="123">
        <f>G88+G91+G94</f>
        <v>525330.56999999995</v>
      </c>
      <c r="H87" s="124">
        <f>H88+H91+H94</f>
        <v>279228.18000000005</v>
      </c>
      <c r="I87" s="149">
        <f>SUM(D87:H87)</f>
        <v>1290128.3588200002</v>
      </c>
      <c r="J87" s="137"/>
    </row>
    <row r="88" spans="1:14" s="32" customFormat="1" ht="21" x14ac:dyDescent="0.35">
      <c r="A88" s="167"/>
      <c r="B88" s="169"/>
      <c r="C88" s="86" t="s">
        <v>10</v>
      </c>
      <c r="D88" s="77">
        <f>D89</f>
        <v>33692</v>
      </c>
      <c r="E88" s="77">
        <f>E89</f>
        <v>0</v>
      </c>
      <c r="F88" s="77">
        <f>F89</f>
        <v>262785</v>
      </c>
      <c r="G88" s="77">
        <f>G89</f>
        <v>514872.5</v>
      </c>
      <c r="H88" s="125">
        <f>H89</f>
        <v>273671.5</v>
      </c>
      <c r="I88" s="147">
        <f>SUM(D88:H88)</f>
        <v>1085021</v>
      </c>
      <c r="J88" s="137"/>
    </row>
    <row r="89" spans="1:14" s="32" customFormat="1" ht="20.399999999999999" customHeight="1" x14ac:dyDescent="0.35">
      <c r="A89" s="167"/>
      <c r="B89" s="169"/>
      <c r="C89" s="173" t="s">
        <v>62</v>
      </c>
      <c r="D89" s="326">
        <f>Детализация!D33</f>
        <v>33692</v>
      </c>
      <c r="E89" s="326">
        <f>Детализация!E33</f>
        <v>0</v>
      </c>
      <c r="F89" s="326">
        <f>Детализация!F33</f>
        <v>262785</v>
      </c>
      <c r="G89" s="326">
        <f>Детализация!G33</f>
        <v>514872.5</v>
      </c>
      <c r="H89" s="326">
        <f>Детализация!H33</f>
        <v>273671.5</v>
      </c>
      <c r="I89" s="328">
        <f>D89+E89+F89+G89+H89</f>
        <v>1085021</v>
      </c>
      <c r="J89" s="137"/>
    </row>
    <row r="90" spans="1:14" s="32" customFormat="1" ht="89.7" customHeight="1" x14ac:dyDescent="0.35">
      <c r="A90" s="167"/>
      <c r="B90" s="169"/>
      <c r="C90" s="88" t="s">
        <v>139</v>
      </c>
      <c r="D90" s="331"/>
      <c r="E90" s="331"/>
      <c r="F90" s="331"/>
      <c r="G90" s="331"/>
      <c r="H90" s="331"/>
      <c r="I90" s="333"/>
      <c r="J90" s="137"/>
    </row>
    <row r="91" spans="1:14" s="32" customFormat="1" ht="21" x14ac:dyDescent="0.35">
      <c r="A91" s="167"/>
      <c r="B91" s="169"/>
      <c r="C91" s="177" t="s">
        <v>64</v>
      </c>
      <c r="D91" s="63">
        <f>D92</f>
        <v>25524.7</v>
      </c>
      <c r="E91" s="63">
        <f>E92</f>
        <v>72948</v>
      </c>
      <c r="F91" s="63">
        <f>F92</f>
        <v>2654.4</v>
      </c>
      <c r="G91" s="63">
        <f>G92</f>
        <v>5200.8</v>
      </c>
      <c r="H91" s="63">
        <f>H92</f>
        <v>2764.4</v>
      </c>
      <c r="I91" s="63">
        <f>SUM(D91:H91)</f>
        <v>109092.29999999999</v>
      </c>
      <c r="J91" s="137"/>
    </row>
    <row r="92" spans="1:14" s="32" customFormat="1" ht="21" x14ac:dyDescent="0.35">
      <c r="A92" s="182"/>
      <c r="B92" s="222"/>
      <c r="C92" s="220" t="s">
        <v>62</v>
      </c>
      <c r="D92" s="219">
        <f>Детализация!D34</f>
        <v>25524.7</v>
      </c>
      <c r="E92" s="219">
        <f>Детализация!E34</f>
        <v>72948</v>
      </c>
      <c r="F92" s="219">
        <f>Детализация!F34</f>
        <v>2654.4</v>
      </c>
      <c r="G92" s="219">
        <f>Детализация!G34</f>
        <v>5200.8</v>
      </c>
      <c r="H92" s="219">
        <f>Детализация!H34</f>
        <v>2764.4</v>
      </c>
      <c r="I92" s="219">
        <f>SUM(D92:H92)</f>
        <v>109092.29999999999</v>
      </c>
      <c r="J92" s="137"/>
    </row>
    <row r="93" spans="1:14" s="32" customFormat="1" ht="84.6" customHeight="1" x14ac:dyDescent="0.35">
      <c r="A93" s="182"/>
      <c r="B93" s="222"/>
      <c r="C93" s="176" t="s">
        <v>141</v>
      </c>
      <c r="D93" s="221"/>
      <c r="E93" s="221"/>
      <c r="F93" s="221"/>
      <c r="G93" s="221"/>
      <c r="H93" s="221"/>
      <c r="I93" s="68"/>
      <c r="J93" s="137"/>
    </row>
    <row r="94" spans="1:14" s="32" customFormat="1" ht="34.950000000000003" customHeight="1" x14ac:dyDescent="0.35">
      <c r="A94" s="167"/>
      <c r="B94" s="169"/>
      <c r="C94" s="85" t="s">
        <v>7</v>
      </c>
      <c r="D94" s="78">
        <f>Детализация!D35</f>
        <v>549.66999999999996</v>
      </c>
      <c r="E94" s="78">
        <f>Детализация!E35</f>
        <v>998.05</v>
      </c>
      <c r="F94" s="78">
        <f>Детализация!F35</f>
        <v>2681.11</v>
      </c>
      <c r="G94" s="78">
        <f>Детализация!G35</f>
        <v>5257.27</v>
      </c>
      <c r="H94" s="126">
        <f>Детализация!H35</f>
        <v>2792.28</v>
      </c>
      <c r="I94" s="148">
        <f>SUM(D94:H94)</f>
        <v>12278.380000000001</v>
      </c>
      <c r="J94" s="137"/>
    </row>
    <row r="95" spans="1:14" s="32" customFormat="1" ht="25.2" customHeight="1" x14ac:dyDescent="0.35">
      <c r="A95" s="175"/>
      <c r="B95" s="200"/>
      <c r="C95" s="86" t="s">
        <v>116</v>
      </c>
      <c r="D95" s="196">
        <f>Детализация!D36</f>
        <v>13000</v>
      </c>
      <c r="E95" s="196">
        <f>Детализация!E36</f>
        <v>62436.678820000001</v>
      </c>
      <c r="F95" s="196">
        <f>Детализация!F36</f>
        <v>8300</v>
      </c>
      <c r="G95" s="196">
        <v>0</v>
      </c>
      <c r="H95" s="125">
        <v>0</v>
      </c>
      <c r="I95" s="181">
        <f>D95+E95+F95+G95+H95</f>
        <v>83736.678820000001</v>
      </c>
      <c r="J95" s="137"/>
    </row>
    <row r="96" spans="1:14" s="32" customFormat="1" ht="19.95" customHeight="1" x14ac:dyDescent="0.35">
      <c r="A96" s="187">
        <v>3</v>
      </c>
      <c r="B96" s="191" t="s">
        <v>146</v>
      </c>
      <c r="C96" s="177" t="s">
        <v>5</v>
      </c>
      <c r="D96" s="63">
        <f>D100+D97</f>
        <v>201480.4</v>
      </c>
      <c r="E96" s="63">
        <f>E100+E97</f>
        <v>201805.7</v>
      </c>
      <c r="F96" s="63">
        <f>F100+F97</f>
        <v>201948.5</v>
      </c>
      <c r="G96" s="63">
        <f>G100+G97</f>
        <v>201960.5</v>
      </c>
      <c r="H96" s="63">
        <f>H100+H97</f>
        <v>201972.5</v>
      </c>
      <c r="I96" s="63">
        <f>SUM(D96:H96)</f>
        <v>1009167.6</v>
      </c>
      <c r="J96" s="137"/>
    </row>
    <row r="97" spans="1:10" s="32" customFormat="1" ht="65.25" customHeight="1" x14ac:dyDescent="0.35">
      <c r="A97" s="189"/>
      <c r="B97" s="211" t="s">
        <v>145</v>
      </c>
      <c r="C97" s="177" t="s">
        <v>64</v>
      </c>
      <c r="D97" s="63">
        <f>D98</f>
        <v>1335.1</v>
      </c>
      <c r="E97" s="63">
        <f>E98</f>
        <v>1553.7</v>
      </c>
      <c r="F97" s="63">
        <f>F98</f>
        <v>1688.5</v>
      </c>
      <c r="G97" s="63">
        <f>G98</f>
        <v>1690.5</v>
      </c>
      <c r="H97" s="63">
        <f>H98</f>
        <v>1692.5</v>
      </c>
      <c r="I97" s="63">
        <f>SUM(D97:H97)</f>
        <v>7960.3</v>
      </c>
      <c r="J97" s="137"/>
    </row>
    <row r="98" spans="1:10" s="32" customFormat="1" ht="20.25" customHeight="1" x14ac:dyDescent="0.35">
      <c r="A98" s="170"/>
      <c r="B98" s="190"/>
      <c r="C98" s="203" t="s">
        <v>62</v>
      </c>
      <c r="D98" s="337">
        <f>D103</f>
        <v>1335.1</v>
      </c>
      <c r="E98" s="337">
        <f>E103</f>
        <v>1553.7</v>
      </c>
      <c r="F98" s="337">
        <f>F103</f>
        <v>1688.5</v>
      </c>
      <c r="G98" s="337">
        <f>G103</f>
        <v>1690.5</v>
      </c>
      <c r="H98" s="337">
        <f>H103</f>
        <v>1692.5</v>
      </c>
      <c r="I98" s="336">
        <f>SUM(D98:H98)</f>
        <v>7960.3</v>
      </c>
      <c r="J98" s="137"/>
    </row>
    <row r="99" spans="1:10" s="32" customFormat="1" ht="80.400000000000006" customHeight="1" x14ac:dyDescent="0.35">
      <c r="A99" s="170"/>
      <c r="B99" s="190"/>
      <c r="C99" s="88" t="s">
        <v>141</v>
      </c>
      <c r="D99" s="327"/>
      <c r="E99" s="327"/>
      <c r="F99" s="327"/>
      <c r="G99" s="327"/>
      <c r="H99" s="327"/>
      <c r="I99" s="329"/>
      <c r="J99" s="137"/>
    </row>
    <row r="100" spans="1:10" s="32" customFormat="1" ht="27.15" customHeight="1" x14ac:dyDescent="0.35">
      <c r="A100" s="170"/>
      <c r="B100" s="190"/>
      <c r="C100" s="199" t="s">
        <v>8</v>
      </c>
      <c r="D100" s="115">
        <f>D106+D108+D111</f>
        <v>200145.3</v>
      </c>
      <c r="E100" s="115">
        <f>E106+E108+E110</f>
        <v>200252</v>
      </c>
      <c r="F100" s="115">
        <f>F106+F108+F110</f>
        <v>200260</v>
      </c>
      <c r="G100" s="115">
        <f>G106+G108+G110</f>
        <v>200270</v>
      </c>
      <c r="H100" s="115">
        <f>H106+H108+H110</f>
        <v>200280</v>
      </c>
      <c r="I100" s="115">
        <f>SUM(D100:H100)</f>
        <v>1001207.3</v>
      </c>
      <c r="J100" s="137"/>
    </row>
    <row r="101" spans="1:10" s="32" customFormat="1" ht="108.6" customHeight="1" x14ac:dyDescent="0.35">
      <c r="A101" s="171"/>
      <c r="B101" s="174"/>
      <c r="C101" s="88" t="s">
        <v>143</v>
      </c>
      <c r="D101" s="54" t="s">
        <v>38</v>
      </c>
      <c r="E101" s="54" t="s">
        <v>137</v>
      </c>
      <c r="F101" s="54" t="s">
        <v>137</v>
      </c>
      <c r="G101" s="54" t="s">
        <v>138</v>
      </c>
      <c r="H101" s="54" t="s">
        <v>138</v>
      </c>
      <c r="I101" s="54" t="s">
        <v>38</v>
      </c>
      <c r="J101" s="137"/>
    </row>
    <row r="102" spans="1:10" s="32" customFormat="1" ht="30.45" customHeight="1" x14ac:dyDescent="0.35">
      <c r="A102" s="369" t="s">
        <v>47</v>
      </c>
      <c r="B102" s="370" t="s">
        <v>67</v>
      </c>
      <c r="C102" s="76" t="s">
        <v>5</v>
      </c>
      <c r="D102" s="75">
        <f>D106+D103</f>
        <v>2136.6999999999998</v>
      </c>
      <c r="E102" s="75">
        <f>E106+E103</f>
        <v>2355.6999999999998</v>
      </c>
      <c r="F102" s="75">
        <f>F106+F103</f>
        <v>2498.5</v>
      </c>
      <c r="G102" s="75">
        <f>G106+G103</f>
        <v>2510.5</v>
      </c>
      <c r="H102" s="75">
        <f>H106+H103</f>
        <v>2522.5</v>
      </c>
      <c r="I102" s="75">
        <f>SUM(D102:H102)</f>
        <v>12023.9</v>
      </c>
      <c r="J102" s="137"/>
    </row>
    <row r="103" spans="1:10" s="32" customFormat="1" ht="20.25" customHeight="1" x14ac:dyDescent="0.35">
      <c r="A103" s="345"/>
      <c r="B103" s="347"/>
      <c r="C103" s="89" t="s">
        <v>64</v>
      </c>
      <c r="D103" s="302">
        <f>Детализация!D41</f>
        <v>1335.1</v>
      </c>
      <c r="E103" s="77">
        <f>Детализация!E41</f>
        <v>1553.7</v>
      </c>
      <c r="F103" s="77">
        <f>Детализация!F41</f>
        <v>1688.5</v>
      </c>
      <c r="G103" s="77">
        <f>Детализация!G41</f>
        <v>1690.5</v>
      </c>
      <c r="H103" s="77">
        <f>Детализация!H41</f>
        <v>1692.5</v>
      </c>
      <c r="I103" s="77">
        <f>Детализация!I41</f>
        <v>7960.3</v>
      </c>
      <c r="J103" s="137"/>
    </row>
    <row r="104" spans="1:10" s="32" customFormat="1" ht="20.25" customHeight="1" x14ac:dyDescent="0.35">
      <c r="A104" s="345"/>
      <c r="B104" s="348"/>
      <c r="C104" s="417" t="s">
        <v>62</v>
      </c>
      <c r="D104" s="301">
        <f>Детализация!D41</f>
        <v>1335.1</v>
      </c>
      <c r="E104" s="303">
        <f>Детализация!E41</f>
        <v>1553.7</v>
      </c>
      <c r="F104" s="66">
        <f>Детализация!F41</f>
        <v>1688.5</v>
      </c>
      <c r="G104" s="66">
        <f>Детализация!G41</f>
        <v>1690.5</v>
      </c>
      <c r="H104" s="66">
        <f>Детализация!H41</f>
        <v>1692.5</v>
      </c>
      <c r="I104" s="147">
        <f>Детализация!I41</f>
        <v>7960.3</v>
      </c>
      <c r="J104" s="137"/>
    </row>
    <row r="105" spans="1:10" s="32" customFormat="1" ht="86.4" customHeight="1" x14ac:dyDescent="0.35">
      <c r="A105" s="345"/>
      <c r="B105" s="348"/>
      <c r="C105" s="67" t="s">
        <v>141</v>
      </c>
      <c r="D105" s="68"/>
      <c r="E105" s="68"/>
      <c r="F105" s="68"/>
      <c r="G105" s="68"/>
      <c r="H105" s="68"/>
      <c r="I105" s="148"/>
      <c r="J105" s="137"/>
    </row>
    <row r="106" spans="1:10" s="32" customFormat="1" ht="39.75" customHeight="1" x14ac:dyDescent="0.35">
      <c r="A106" s="345"/>
      <c r="B106" s="347"/>
      <c r="C106" s="74" t="s">
        <v>8</v>
      </c>
      <c r="D106" s="54">
        <f>Детализация!D44</f>
        <v>801.6</v>
      </c>
      <c r="E106" s="54">
        <f>Детализация!E44</f>
        <v>802</v>
      </c>
      <c r="F106" s="54">
        <f>Детализация!F44</f>
        <v>810</v>
      </c>
      <c r="G106" s="54">
        <f>Детализация!G44</f>
        <v>820</v>
      </c>
      <c r="H106" s="54">
        <f>Детализация!H44</f>
        <v>830</v>
      </c>
      <c r="I106" s="78">
        <f t="shared" ref="I105:I114" si="18">SUM(D106:H106)</f>
        <v>4063.6</v>
      </c>
      <c r="J106" s="137"/>
    </row>
    <row r="107" spans="1:10" s="32" customFormat="1" ht="21" x14ac:dyDescent="0.35">
      <c r="A107" s="346" t="s">
        <v>48</v>
      </c>
      <c r="B107" s="375" t="s">
        <v>130</v>
      </c>
      <c r="C107" s="76" t="s">
        <v>5</v>
      </c>
      <c r="D107" s="48">
        <f>SUM(D108:D108)</f>
        <v>120000</v>
      </c>
      <c r="E107" s="48">
        <f>SUM(E108:E108)</f>
        <v>120000</v>
      </c>
      <c r="F107" s="48">
        <f>SUM(F108:F108)</f>
        <v>120000</v>
      </c>
      <c r="G107" s="48">
        <f>SUM(G108:G108)</f>
        <v>120000</v>
      </c>
      <c r="H107" s="48">
        <f>SUM(H108:H108)</f>
        <v>120000</v>
      </c>
      <c r="I107" s="75">
        <f t="shared" si="18"/>
        <v>600000</v>
      </c>
      <c r="J107" s="137"/>
    </row>
    <row r="108" spans="1:10" s="32" customFormat="1" ht="29.4" customHeight="1" x14ac:dyDescent="0.35">
      <c r="A108" s="351"/>
      <c r="B108" s="376"/>
      <c r="C108" s="76" t="s">
        <v>8</v>
      </c>
      <c r="D108" s="48">
        <f>Детализация!D50</f>
        <v>120000</v>
      </c>
      <c r="E108" s="48">
        <f>Детализация!E50</f>
        <v>120000</v>
      </c>
      <c r="F108" s="48">
        <f>Детализация!F50</f>
        <v>120000</v>
      </c>
      <c r="G108" s="48">
        <f>Детализация!G50</f>
        <v>120000</v>
      </c>
      <c r="H108" s="48">
        <f>Детализация!H50</f>
        <v>120000</v>
      </c>
      <c r="I108" s="48">
        <f t="shared" si="18"/>
        <v>600000</v>
      </c>
      <c r="J108" s="137"/>
    </row>
    <row r="109" spans="1:10" s="32" customFormat="1" ht="104.4" customHeight="1" x14ac:dyDescent="0.35">
      <c r="A109" s="374"/>
      <c r="B109" s="377"/>
      <c r="C109" s="131" t="s">
        <v>143</v>
      </c>
      <c r="D109" s="54" t="s">
        <v>38</v>
      </c>
      <c r="E109" s="54" t="s">
        <v>38</v>
      </c>
      <c r="F109" s="54" t="s">
        <v>38</v>
      </c>
      <c r="G109" s="54" t="s">
        <v>38</v>
      </c>
      <c r="H109" s="54" t="s">
        <v>38</v>
      </c>
      <c r="I109" s="54" t="s">
        <v>38</v>
      </c>
      <c r="J109" s="137"/>
    </row>
    <row r="110" spans="1:10" s="32" customFormat="1" ht="21" x14ac:dyDescent="0.35">
      <c r="A110" s="346" t="s">
        <v>50</v>
      </c>
      <c r="B110" s="371" t="s">
        <v>134</v>
      </c>
      <c r="C110" s="89" t="s">
        <v>5</v>
      </c>
      <c r="D110" s="48">
        <f>D111</f>
        <v>79343.7</v>
      </c>
      <c r="E110" s="48">
        <f>E111</f>
        <v>79450</v>
      </c>
      <c r="F110" s="48">
        <f>F111</f>
        <v>79450</v>
      </c>
      <c r="G110" s="48">
        <f>G111</f>
        <v>79450</v>
      </c>
      <c r="H110" s="48">
        <f>H111</f>
        <v>79450</v>
      </c>
      <c r="I110" s="48">
        <f t="shared" si="18"/>
        <v>397143.7</v>
      </c>
      <c r="J110" s="137"/>
    </row>
    <row r="111" spans="1:10" s="32" customFormat="1" ht="27.15" customHeight="1" x14ac:dyDescent="0.35">
      <c r="A111" s="351"/>
      <c r="B111" s="372"/>
      <c r="C111" s="132" t="s">
        <v>8</v>
      </c>
      <c r="D111" s="133">
        <f>Детализация!D49</f>
        <v>79343.7</v>
      </c>
      <c r="E111" s="49">
        <f>Детализация!E49</f>
        <v>79450</v>
      </c>
      <c r="F111" s="49">
        <f>Детализация!F49</f>
        <v>79450</v>
      </c>
      <c r="G111" s="49">
        <f>Детализация!G49</f>
        <v>79450</v>
      </c>
      <c r="H111" s="49">
        <f>Детализация!H49</f>
        <v>79450</v>
      </c>
      <c r="I111" s="49">
        <f t="shared" si="18"/>
        <v>397143.7</v>
      </c>
      <c r="J111" s="137"/>
    </row>
    <row r="112" spans="1:10" s="32" customFormat="1" ht="102.45" customHeight="1" x14ac:dyDescent="0.35">
      <c r="A112" s="350"/>
      <c r="B112" s="373"/>
      <c r="C112" s="193" t="s">
        <v>144</v>
      </c>
      <c r="D112" s="214" t="s">
        <v>38</v>
      </c>
      <c r="E112" s="215" t="s">
        <v>38</v>
      </c>
      <c r="F112" s="215" t="s">
        <v>38</v>
      </c>
      <c r="G112" s="215" t="s">
        <v>38</v>
      </c>
      <c r="H112" s="215" t="s">
        <v>38</v>
      </c>
      <c r="I112" s="215" t="s">
        <v>38</v>
      </c>
      <c r="J112" s="137"/>
    </row>
    <row r="113" spans="1:10" s="32" customFormat="1" ht="63" x14ac:dyDescent="0.35">
      <c r="A113" s="217">
        <v>4</v>
      </c>
      <c r="B113" s="177" t="s">
        <v>68</v>
      </c>
      <c r="C113" s="177" t="s">
        <v>5</v>
      </c>
      <c r="D113" s="63">
        <f>D114+D117+D118</f>
        <v>266433.19</v>
      </c>
      <c r="E113" s="63">
        <f>SUM(E114,E117,E118)</f>
        <v>264764.77999999997</v>
      </c>
      <c r="F113" s="63">
        <f>SUM(F114,F117,F118)</f>
        <v>36094.800000000003</v>
      </c>
      <c r="G113" s="63">
        <f>SUM(G114,G117,G118)</f>
        <v>35674.6</v>
      </c>
      <c r="H113" s="63">
        <f>SUM(H114,H117,H118)</f>
        <v>34869.199999999997</v>
      </c>
      <c r="I113" s="63">
        <f t="shared" ref="I113" si="19">I114+I117+I118</f>
        <v>637836.56999999983</v>
      </c>
      <c r="J113" s="137"/>
    </row>
    <row r="114" spans="1:10" s="32" customFormat="1" ht="21" x14ac:dyDescent="0.35">
      <c r="A114" s="188"/>
      <c r="B114" s="183"/>
      <c r="C114" s="177" t="s">
        <v>64</v>
      </c>
      <c r="D114" s="216">
        <f>D115</f>
        <v>218814.8</v>
      </c>
      <c r="E114" s="92">
        <f>E115</f>
        <v>264753.09999999998</v>
      </c>
      <c r="F114" s="92">
        <f>F115</f>
        <v>36094.800000000003</v>
      </c>
      <c r="G114" s="92">
        <f>G115</f>
        <v>35674.6</v>
      </c>
      <c r="H114" s="92">
        <f>H115</f>
        <v>34869.199999999997</v>
      </c>
      <c r="I114" s="92">
        <f t="shared" si="18"/>
        <v>590206.49999999988</v>
      </c>
      <c r="J114" s="137"/>
    </row>
    <row r="115" spans="1:10" s="137" customFormat="1" ht="21" x14ac:dyDescent="0.35">
      <c r="A115" s="188"/>
      <c r="B115" s="183"/>
      <c r="C115" s="220" t="s">
        <v>62</v>
      </c>
      <c r="D115" s="326">
        <f>D122+D127+D132</f>
        <v>218814.8</v>
      </c>
      <c r="E115" s="326">
        <f>E122+E127+E132</f>
        <v>264753.09999999998</v>
      </c>
      <c r="F115" s="326">
        <f>SUM(F122,F127,F132)</f>
        <v>36094.800000000003</v>
      </c>
      <c r="G115" s="326">
        <f>SUM(G122,G127,G132)</f>
        <v>35674.6</v>
      </c>
      <c r="H115" s="326">
        <f>SUM(H122,H127,H132)</f>
        <v>34869.199999999997</v>
      </c>
      <c r="I115" s="328">
        <f>SUM(D115:H115)</f>
        <v>590206.49999999988</v>
      </c>
    </row>
    <row r="116" spans="1:10" s="32" customFormat="1" ht="88.5" customHeight="1" x14ac:dyDescent="0.35">
      <c r="A116" s="188"/>
      <c r="B116" s="183"/>
      <c r="C116" s="67" t="s">
        <v>141</v>
      </c>
      <c r="D116" s="331"/>
      <c r="E116" s="331"/>
      <c r="F116" s="331"/>
      <c r="G116" s="331"/>
      <c r="H116" s="331"/>
      <c r="I116" s="333"/>
      <c r="J116" s="137"/>
    </row>
    <row r="117" spans="1:10" s="32" customFormat="1" ht="25.2" customHeight="1" x14ac:dyDescent="0.35">
      <c r="A117" s="188"/>
      <c r="B117" s="183"/>
      <c r="C117" s="67" t="s">
        <v>7</v>
      </c>
      <c r="D117" s="73">
        <f>D124</f>
        <v>78.39</v>
      </c>
      <c r="E117" s="78">
        <f>E124</f>
        <v>11.68</v>
      </c>
      <c r="F117" s="78">
        <f>F124</f>
        <v>0</v>
      </c>
      <c r="G117" s="78">
        <f>G124</f>
        <v>0</v>
      </c>
      <c r="H117" s="78">
        <f>H124</f>
        <v>0</v>
      </c>
      <c r="I117" s="78">
        <f t="shared" ref="I117:I121" si="20">SUM(D117:H117)</f>
        <v>90.07</v>
      </c>
      <c r="J117" s="137"/>
    </row>
    <row r="118" spans="1:10" s="32" customFormat="1" ht="30.45" customHeight="1" x14ac:dyDescent="0.35">
      <c r="A118" s="188"/>
      <c r="B118" s="183"/>
      <c r="C118" s="62" t="s">
        <v>8</v>
      </c>
      <c r="D118" s="127">
        <f>D133</f>
        <v>47540</v>
      </c>
      <c r="E118" s="75" t="str">
        <f>E133</f>
        <v>-</v>
      </c>
      <c r="F118" s="75" t="str">
        <f>F133</f>
        <v>-</v>
      </c>
      <c r="G118" s="75" t="str">
        <f>G133</f>
        <v>-</v>
      </c>
      <c r="H118" s="75" t="str">
        <f>H133</f>
        <v>-</v>
      </c>
      <c r="I118" s="75">
        <f t="shared" si="20"/>
        <v>47540</v>
      </c>
      <c r="J118" s="137"/>
    </row>
    <row r="119" spans="1:10" s="32" customFormat="1" ht="48.6" customHeight="1" x14ac:dyDescent="0.35">
      <c r="A119" s="194"/>
      <c r="B119" s="213"/>
      <c r="C119" s="67" t="s">
        <v>115</v>
      </c>
      <c r="D119" s="127">
        <f>D134</f>
        <v>515</v>
      </c>
      <c r="E119" s="127">
        <f t="shared" ref="E119:I119" si="21">E134</f>
        <v>520</v>
      </c>
      <c r="F119" s="127">
        <f t="shared" si="21"/>
        <v>520</v>
      </c>
      <c r="G119" s="127">
        <f t="shared" si="21"/>
        <v>520</v>
      </c>
      <c r="H119" s="127">
        <f t="shared" si="21"/>
        <v>520</v>
      </c>
      <c r="I119" s="127">
        <f t="shared" si="21"/>
        <v>2595</v>
      </c>
      <c r="J119" s="137"/>
    </row>
    <row r="120" spans="1:10" s="32" customFormat="1" ht="21" x14ac:dyDescent="0.35">
      <c r="A120" s="364" t="s">
        <v>53</v>
      </c>
      <c r="B120" s="366" t="s">
        <v>69</v>
      </c>
      <c r="C120" s="85" t="s">
        <v>5</v>
      </c>
      <c r="D120" s="48">
        <f>D124+D121</f>
        <v>182300.99000000002</v>
      </c>
      <c r="E120" s="48">
        <f t="shared" ref="E120" si="22">E124+E121</f>
        <v>226595.08</v>
      </c>
      <c r="F120" s="48" t="s">
        <v>126</v>
      </c>
      <c r="G120" s="48" t="s">
        <v>126</v>
      </c>
      <c r="H120" s="48" t="s">
        <v>126</v>
      </c>
      <c r="I120" s="48">
        <f t="shared" si="20"/>
        <v>408896.07</v>
      </c>
      <c r="J120" s="137"/>
    </row>
    <row r="121" spans="1:10" s="32" customFormat="1" ht="21" x14ac:dyDescent="0.35">
      <c r="A121" s="345"/>
      <c r="B121" s="367"/>
      <c r="C121" s="86" t="s">
        <v>6</v>
      </c>
      <c r="D121" s="128">
        <f>D122</f>
        <v>182222.6</v>
      </c>
      <c r="E121" s="128">
        <f>E122</f>
        <v>226583.4</v>
      </c>
      <c r="F121" s="128" t="s">
        <v>126</v>
      </c>
      <c r="G121" s="128" t="s">
        <v>126</v>
      </c>
      <c r="H121" s="128" t="s">
        <v>126</v>
      </c>
      <c r="I121" s="128">
        <f t="shared" si="20"/>
        <v>408806</v>
      </c>
      <c r="J121" s="137"/>
    </row>
    <row r="122" spans="1:10" s="32" customFormat="1" ht="21" customHeight="1" x14ac:dyDescent="0.35">
      <c r="A122" s="345"/>
      <c r="B122" s="367"/>
      <c r="C122" s="87" t="s">
        <v>62</v>
      </c>
      <c r="D122" s="330">
        <f>Детализация!D58</f>
        <v>182222.6</v>
      </c>
      <c r="E122" s="330">
        <f>Детализация!E58</f>
        <v>226583.4</v>
      </c>
      <c r="F122" s="330" t="s">
        <v>126</v>
      </c>
      <c r="G122" s="330" t="s">
        <v>126</v>
      </c>
      <c r="H122" s="330" t="s">
        <v>126</v>
      </c>
      <c r="I122" s="332">
        <f>SUM(D122:H122)</f>
        <v>408806</v>
      </c>
      <c r="J122" s="137"/>
    </row>
    <row r="123" spans="1:10" s="32" customFormat="1" ht="86.1" customHeight="1" x14ac:dyDescent="0.35">
      <c r="A123" s="345"/>
      <c r="B123" s="367"/>
      <c r="C123" s="88" t="s">
        <v>141</v>
      </c>
      <c r="D123" s="331"/>
      <c r="E123" s="331"/>
      <c r="F123" s="331"/>
      <c r="G123" s="331"/>
      <c r="H123" s="331"/>
      <c r="I123" s="333"/>
      <c r="J123" s="137"/>
    </row>
    <row r="124" spans="1:10" s="32" customFormat="1" ht="25.2" customHeight="1" x14ac:dyDescent="0.35">
      <c r="A124" s="365"/>
      <c r="B124" s="368"/>
      <c r="C124" s="85" t="s">
        <v>7</v>
      </c>
      <c r="D124" s="54">
        <f>Детализация!D59</f>
        <v>78.39</v>
      </c>
      <c r="E124" s="54">
        <f>Детализация!E59</f>
        <v>11.68</v>
      </c>
      <c r="F124" s="54">
        <f>Детализация!F59</f>
        <v>0</v>
      </c>
      <c r="G124" s="54">
        <f>Детализация!G59</f>
        <v>0</v>
      </c>
      <c r="H124" s="54">
        <f>Детализация!H59</f>
        <v>0</v>
      </c>
      <c r="I124" s="54">
        <f t="shared" ref="I124:I133" si="23">SUM(D124:H124)</f>
        <v>90.07</v>
      </c>
      <c r="J124" s="137"/>
    </row>
    <row r="125" spans="1:10" s="32" customFormat="1" ht="27.75" customHeight="1" x14ac:dyDescent="0.35">
      <c r="A125" s="341" t="s">
        <v>55</v>
      </c>
      <c r="B125" s="360" t="s">
        <v>70</v>
      </c>
      <c r="C125" s="55" t="s">
        <v>5</v>
      </c>
      <c r="D125" s="48">
        <f t="shared" ref="D125:H126" si="24">D126</f>
        <v>36592.199999999997</v>
      </c>
      <c r="E125" s="48">
        <f t="shared" si="24"/>
        <v>38169.699999999997</v>
      </c>
      <c r="F125" s="48">
        <f t="shared" si="24"/>
        <v>36094.800000000003</v>
      </c>
      <c r="G125" s="48">
        <f t="shared" si="24"/>
        <v>35674.6</v>
      </c>
      <c r="H125" s="48">
        <f t="shared" si="24"/>
        <v>34869.199999999997</v>
      </c>
      <c r="I125" s="48">
        <f t="shared" si="23"/>
        <v>181400.5</v>
      </c>
      <c r="J125" s="137"/>
    </row>
    <row r="126" spans="1:10" s="32" customFormat="1" ht="26.25" customHeight="1" x14ac:dyDescent="0.35">
      <c r="A126" s="358"/>
      <c r="B126" s="361"/>
      <c r="C126" s="164" t="s">
        <v>64</v>
      </c>
      <c r="D126" s="48">
        <f t="shared" si="24"/>
        <v>36592.199999999997</v>
      </c>
      <c r="E126" s="48">
        <f t="shared" si="24"/>
        <v>38169.699999999997</v>
      </c>
      <c r="F126" s="48">
        <f t="shared" si="24"/>
        <v>36094.800000000003</v>
      </c>
      <c r="G126" s="48">
        <f t="shared" si="24"/>
        <v>35674.6</v>
      </c>
      <c r="H126" s="48">
        <f t="shared" si="24"/>
        <v>34869.199999999997</v>
      </c>
      <c r="I126" s="48">
        <f t="shared" si="23"/>
        <v>181400.5</v>
      </c>
      <c r="J126" s="137"/>
    </row>
    <row r="127" spans="1:10" s="32" customFormat="1" ht="23.4" customHeight="1" x14ac:dyDescent="0.35">
      <c r="A127" s="358"/>
      <c r="B127" s="362"/>
      <c r="C127" s="163" t="s">
        <v>62</v>
      </c>
      <c r="D127" s="334">
        <f>Детализация!D60</f>
        <v>36592.199999999997</v>
      </c>
      <c r="E127" s="324">
        <f>Детализация!E60</f>
        <v>38169.699999999997</v>
      </c>
      <c r="F127" s="324">
        <f>Детализация!F60</f>
        <v>36094.800000000003</v>
      </c>
      <c r="G127" s="324">
        <f>Детализация!G60</f>
        <v>35674.6</v>
      </c>
      <c r="H127" s="324">
        <f>Детализация!H60</f>
        <v>34869.199999999997</v>
      </c>
      <c r="I127" s="324">
        <f>SUM(D127:H127)</f>
        <v>181400.5</v>
      </c>
      <c r="J127" s="137"/>
    </row>
    <row r="128" spans="1:10" s="162" customFormat="1" ht="80.400000000000006" customHeight="1" x14ac:dyDescent="0.35">
      <c r="A128" s="359"/>
      <c r="B128" s="363"/>
      <c r="C128" s="161" t="s">
        <v>141</v>
      </c>
      <c r="D128" s="335"/>
      <c r="E128" s="325"/>
      <c r="F128" s="325"/>
      <c r="G128" s="325"/>
      <c r="H128" s="325"/>
      <c r="I128" s="325"/>
    </row>
    <row r="129" spans="1:11" s="32" customFormat="1" ht="42.6" customHeight="1" x14ac:dyDescent="0.35">
      <c r="A129" s="341" t="s">
        <v>57</v>
      </c>
      <c r="B129" s="344" t="s">
        <v>49</v>
      </c>
      <c r="C129" s="161" t="s">
        <v>5</v>
      </c>
      <c r="D129" s="72">
        <f>SUM(D133,D130)</f>
        <v>47540</v>
      </c>
      <c r="E129" s="72" t="s">
        <v>126</v>
      </c>
      <c r="F129" s="72" t="s">
        <v>126</v>
      </c>
      <c r="G129" s="72" t="s">
        <v>126</v>
      </c>
      <c r="H129" s="72" t="s">
        <v>126</v>
      </c>
      <c r="I129" s="151">
        <f t="shared" si="23"/>
        <v>47540</v>
      </c>
      <c r="J129" s="137"/>
    </row>
    <row r="130" spans="1:11" s="69" customFormat="1" ht="27.75" hidden="1" customHeight="1" x14ac:dyDescent="0.35">
      <c r="A130" s="342"/>
      <c r="B130" s="342"/>
      <c r="C130" s="158" t="s">
        <v>6</v>
      </c>
      <c r="D130" s="159">
        <f>D132</f>
        <v>0</v>
      </c>
      <c r="E130" s="159">
        <f>E132</f>
        <v>0</v>
      </c>
      <c r="F130" s="159">
        <f>F132</f>
        <v>0</v>
      </c>
      <c r="G130" s="159">
        <f t="shared" ref="G130:H130" si="25">G132</f>
        <v>0</v>
      </c>
      <c r="H130" s="159">
        <f t="shared" si="25"/>
        <v>0</v>
      </c>
      <c r="I130" s="160">
        <f t="shared" si="23"/>
        <v>0</v>
      </c>
      <c r="J130" s="141"/>
    </row>
    <row r="131" spans="1:11" s="69" customFormat="1" ht="26.25" hidden="1" customHeight="1" x14ac:dyDescent="0.35">
      <c r="A131" s="342"/>
      <c r="B131" s="342"/>
      <c r="C131" s="129" t="s">
        <v>62</v>
      </c>
      <c r="D131" s="130"/>
      <c r="E131" s="130"/>
      <c r="F131" s="130"/>
      <c r="G131" s="130"/>
      <c r="H131" s="130"/>
      <c r="I131" s="156"/>
      <c r="J131" s="141"/>
    </row>
    <row r="132" spans="1:11" s="69" customFormat="1" ht="39" hidden="1" customHeight="1" x14ac:dyDescent="0.35">
      <c r="A132" s="342"/>
      <c r="B132" s="342"/>
      <c r="C132" s="129" t="s">
        <v>139</v>
      </c>
      <c r="D132" s="130">
        <v>0</v>
      </c>
      <c r="E132" s="130">
        <v>0</v>
      </c>
      <c r="F132" s="130">
        <v>0</v>
      </c>
      <c r="G132" s="130">
        <v>0</v>
      </c>
      <c r="H132" s="130">
        <v>0</v>
      </c>
      <c r="I132" s="156">
        <f t="shared" si="23"/>
        <v>0</v>
      </c>
      <c r="J132" s="141"/>
    </row>
    <row r="133" spans="1:11" s="32" customFormat="1" ht="47.4" customHeight="1" x14ac:dyDescent="0.35">
      <c r="A133" s="343"/>
      <c r="B133" s="343"/>
      <c r="C133" s="50" t="s">
        <v>8</v>
      </c>
      <c r="D133" s="47">
        <f>Детализация!D61</f>
        <v>47540</v>
      </c>
      <c r="E133" s="47" t="s">
        <v>126</v>
      </c>
      <c r="F133" s="47" t="s">
        <v>126</v>
      </c>
      <c r="G133" s="47" t="s">
        <v>126</v>
      </c>
      <c r="H133" s="47" t="s">
        <v>126</v>
      </c>
      <c r="I133" s="150">
        <f t="shared" si="23"/>
        <v>47540</v>
      </c>
      <c r="J133" s="137"/>
    </row>
    <row r="134" spans="1:11" s="32" customFormat="1" ht="46.2" customHeight="1" x14ac:dyDescent="0.35">
      <c r="A134" s="51" t="s">
        <v>122</v>
      </c>
      <c r="B134" s="52" t="s">
        <v>120</v>
      </c>
      <c r="C134" s="53" t="s">
        <v>115</v>
      </c>
      <c r="D134" s="54">
        <v>515</v>
      </c>
      <c r="E134" s="54">
        <v>520</v>
      </c>
      <c r="F134" s="54">
        <v>520</v>
      </c>
      <c r="G134" s="54">
        <v>520</v>
      </c>
      <c r="H134" s="138">
        <v>520</v>
      </c>
      <c r="I134" s="47">
        <f t="shared" ref="I134" si="26">SUM(D134:H134)</f>
        <v>2595</v>
      </c>
      <c r="J134" s="137"/>
    </row>
    <row r="135" spans="1:11" s="32" customFormat="1" ht="15.6" customHeight="1" x14ac:dyDescent="0.35">
      <c r="A135" s="33"/>
      <c r="B135" s="34"/>
      <c r="C135" s="34"/>
      <c r="D135" s="34"/>
      <c r="E135" s="34"/>
      <c r="F135" s="34"/>
      <c r="G135" s="34"/>
      <c r="H135" s="35"/>
      <c r="I135" s="35"/>
      <c r="J135" s="137"/>
    </row>
    <row r="136" spans="1:11" s="32" customFormat="1" ht="78.599999999999994" hidden="1" customHeight="1" x14ac:dyDescent="0.35">
      <c r="A136" s="180"/>
      <c r="B136" s="356" t="s">
        <v>140</v>
      </c>
      <c r="C136" s="357"/>
      <c r="D136" s="357"/>
      <c r="E136" s="357"/>
      <c r="F136" s="357"/>
      <c r="G136" s="357"/>
      <c r="H136" s="357"/>
      <c r="I136" s="35"/>
      <c r="J136" s="137"/>
    </row>
    <row r="137" spans="1:11" s="32" customFormat="1" ht="52.95" customHeight="1" x14ac:dyDescent="0.35">
      <c r="A137" s="33"/>
      <c r="B137" s="34"/>
      <c r="C137" s="34"/>
      <c r="D137" s="36"/>
      <c r="E137" s="34"/>
      <c r="F137" s="34"/>
      <c r="G137" s="34"/>
      <c r="H137" s="35"/>
      <c r="I137" s="35"/>
      <c r="J137" s="137"/>
    </row>
    <row r="138" spans="1:11" ht="43.2" customHeight="1" x14ac:dyDescent="0.35">
      <c r="A138" s="33"/>
      <c r="B138" s="34"/>
      <c r="C138" s="34"/>
      <c r="D138" s="34"/>
      <c r="E138" s="34"/>
      <c r="F138" s="34"/>
      <c r="G138" s="34"/>
      <c r="H138" s="35"/>
      <c r="I138" s="35"/>
    </row>
    <row r="139" spans="1:11" ht="48.45" customHeight="1" x14ac:dyDescent="0.35">
      <c r="K139" s="134"/>
    </row>
    <row r="140" spans="1:11" ht="15.75" customHeight="1" x14ac:dyDescent="0.35">
      <c r="K140" s="134"/>
    </row>
    <row r="141" spans="1:11" ht="15.75" customHeight="1" x14ac:dyDescent="0.35">
      <c r="K141" s="134"/>
    </row>
    <row r="142" spans="1:11" ht="15.75" customHeight="1" x14ac:dyDescent="0.35">
      <c r="K142" s="134"/>
    </row>
    <row r="143" spans="1:11" ht="15.75" customHeight="1" x14ac:dyDescent="0.35">
      <c r="K143" s="134"/>
    </row>
    <row r="144" spans="1:11" ht="15.75" customHeight="1" x14ac:dyDescent="0.35">
      <c r="K144" s="134"/>
    </row>
    <row r="145" spans="11:11" ht="15.75" customHeight="1" x14ac:dyDescent="0.35">
      <c r="K145" s="134"/>
    </row>
    <row r="146" spans="11:11" ht="15.75" customHeight="1" x14ac:dyDescent="0.35">
      <c r="K146" s="134"/>
    </row>
    <row r="147" spans="11:11" ht="15.75" customHeight="1" x14ac:dyDescent="0.35">
      <c r="K147" s="134"/>
    </row>
    <row r="148" spans="11:11" ht="15.75" customHeight="1" x14ac:dyDescent="0.35">
      <c r="K148" s="134"/>
    </row>
    <row r="149" spans="11:11" ht="15.75" customHeight="1" x14ac:dyDescent="0.35">
      <c r="K149" s="134"/>
    </row>
    <row r="150" spans="11:11" ht="15.75" customHeight="1" x14ac:dyDescent="0.35">
      <c r="K150" s="134"/>
    </row>
    <row r="151" spans="11:11" ht="15.75" customHeight="1" x14ac:dyDescent="0.35">
      <c r="K151" s="134"/>
    </row>
    <row r="152" spans="11:11" ht="15.75" customHeight="1" x14ac:dyDescent="0.35">
      <c r="K152" s="134"/>
    </row>
    <row r="153" spans="11:11" ht="15.75" customHeight="1" x14ac:dyDescent="0.35">
      <c r="K153" s="134"/>
    </row>
    <row r="154" spans="11:11" ht="15.75" customHeight="1" x14ac:dyDescent="0.35">
      <c r="K154" s="134"/>
    </row>
  </sheetData>
  <sheetProtection selectLockedCells="1" selectUnlockedCells="1"/>
  <mergeCells count="132">
    <mergeCell ref="I46:I47"/>
    <mergeCell ref="D50:D51"/>
    <mergeCell ref="E50:E51"/>
    <mergeCell ref="F50:F51"/>
    <mergeCell ref="G50:G51"/>
    <mergeCell ref="H50:H51"/>
    <mergeCell ref="I50:I51"/>
    <mergeCell ref="I54:I55"/>
    <mergeCell ref="H54:H55"/>
    <mergeCell ref="D54:D55"/>
    <mergeCell ref="E54:E55"/>
    <mergeCell ref="G32:G33"/>
    <mergeCell ref="H32:H33"/>
    <mergeCell ref="E28:E29"/>
    <mergeCell ref="F28:F29"/>
    <mergeCell ref="G28:G29"/>
    <mergeCell ref="H28:H29"/>
    <mergeCell ref="D46:D47"/>
    <mergeCell ref="E46:E47"/>
    <mergeCell ref="F46:F47"/>
    <mergeCell ref="G46:G47"/>
    <mergeCell ref="H46:H47"/>
    <mergeCell ref="B83:B86"/>
    <mergeCell ref="A83:A84"/>
    <mergeCell ref="I28:I29"/>
    <mergeCell ref="D28:D29"/>
    <mergeCell ref="G1:I1"/>
    <mergeCell ref="G2:I2"/>
    <mergeCell ref="A4:I4"/>
    <mergeCell ref="A48:A51"/>
    <mergeCell ref="B48:B51"/>
    <mergeCell ref="A28:A29"/>
    <mergeCell ref="B26:B29"/>
    <mergeCell ref="B10:B17"/>
    <mergeCell ref="A44:A47"/>
    <mergeCell ref="B44:B47"/>
    <mergeCell ref="A5:I5"/>
    <mergeCell ref="D7:I7"/>
    <mergeCell ref="C7:C9"/>
    <mergeCell ref="B30:B36"/>
    <mergeCell ref="G3:I3"/>
    <mergeCell ref="A7:A9"/>
    <mergeCell ref="B7:B9"/>
    <mergeCell ref="D32:D33"/>
    <mergeCell ref="E32:E33"/>
    <mergeCell ref="F32:F33"/>
    <mergeCell ref="H80:H81"/>
    <mergeCell ref="F54:F55"/>
    <mergeCell ref="G54:G55"/>
    <mergeCell ref="B74:B77"/>
    <mergeCell ref="B62:B65"/>
    <mergeCell ref="D80:D81"/>
    <mergeCell ref="I80:I81"/>
    <mergeCell ref="A78:A82"/>
    <mergeCell ref="B78:B82"/>
    <mergeCell ref="I71:I72"/>
    <mergeCell ref="D71:D72"/>
    <mergeCell ref="E71:E72"/>
    <mergeCell ref="F71:F72"/>
    <mergeCell ref="G71:G72"/>
    <mergeCell ref="H71:H72"/>
    <mergeCell ref="D58:D59"/>
    <mergeCell ref="E58:E59"/>
    <mergeCell ref="F58:F59"/>
    <mergeCell ref="G58:G59"/>
    <mergeCell ref="H58:H59"/>
    <mergeCell ref="I58:I59"/>
    <mergeCell ref="B136:H136"/>
    <mergeCell ref="G98:G99"/>
    <mergeCell ref="H98:H99"/>
    <mergeCell ref="H115:H116"/>
    <mergeCell ref="A125:A128"/>
    <mergeCell ref="B125:B128"/>
    <mergeCell ref="A120:A124"/>
    <mergeCell ref="B120:B124"/>
    <mergeCell ref="A102:A106"/>
    <mergeCell ref="B102:B106"/>
    <mergeCell ref="A110:A112"/>
    <mergeCell ref="B110:B112"/>
    <mergeCell ref="E115:E116"/>
    <mergeCell ref="F115:F116"/>
    <mergeCell ref="G115:G116"/>
    <mergeCell ref="A107:A109"/>
    <mergeCell ref="B107:B109"/>
    <mergeCell ref="E89:E90"/>
    <mergeCell ref="I32:I33"/>
    <mergeCell ref="D64:D65"/>
    <mergeCell ref="E64:E65"/>
    <mergeCell ref="F64:F65"/>
    <mergeCell ref="G64:G65"/>
    <mergeCell ref="H64:H65"/>
    <mergeCell ref="I64:I65"/>
    <mergeCell ref="A129:A133"/>
    <mergeCell ref="B129:B133"/>
    <mergeCell ref="F127:F128"/>
    <mergeCell ref="G127:G128"/>
    <mergeCell ref="H127:H128"/>
    <mergeCell ref="A52:A55"/>
    <mergeCell ref="B52:B55"/>
    <mergeCell ref="A56:A59"/>
    <mergeCell ref="A60:A61"/>
    <mergeCell ref="B56:B59"/>
    <mergeCell ref="A74:A77"/>
    <mergeCell ref="I89:I90"/>
    <mergeCell ref="D89:D90"/>
    <mergeCell ref="E80:E81"/>
    <mergeCell ref="F80:F81"/>
    <mergeCell ref="G80:G81"/>
    <mergeCell ref="I127:I128"/>
    <mergeCell ref="D12:D13"/>
    <mergeCell ref="E12:E13"/>
    <mergeCell ref="F12:F13"/>
    <mergeCell ref="G12:G13"/>
    <mergeCell ref="H12:H13"/>
    <mergeCell ref="I12:I13"/>
    <mergeCell ref="D122:D123"/>
    <mergeCell ref="E122:E123"/>
    <mergeCell ref="F122:F123"/>
    <mergeCell ref="G122:G123"/>
    <mergeCell ref="H122:H123"/>
    <mergeCell ref="I122:I123"/>
    <mergeCell ref="D127:D128"/>
    <mergeCell ref="E127:E128"/>
    <mergeCell ref="I98:I99"/>
    <mergeCell ref="D115:D116"/>
    <mergeCell ref="I115:I116"/>
    <mergeCell ref="D98:D99"/>
    <mergeCell ref="E98:E99"/>
    <mergeCell ref="F98:F99"/>
    <mergeCell ref="F89:F90"/>
    <mergeCell ref="G89:G90"/>
    <mergeCell ref="H89:H90"/>
  </mergeCells>
  <printOptions horizontalCentered="1"/>
  <pageMargins left="0.70866141732283472" right="0.70866141732283472" top="1.1811023622047245" bottom="0.74803149606299213" header="0.31496062992125984" footer="0.31496062992125984"/>
  <pageSetup paperSize="9" scale="51" firstPageNumber="26" fitToHeight="0" orientation="landscape" useFirstPageNumber="1" r:id="rId1"/>
  <headerFooter>
    <oddHeader>&amp;C&amp;"Times New Roman,обычный"&amp;16&amp;P</oddHeader>
  </headerFooter>
  <rowBreaks count="1" manualBreakCount="1">
    <brk id="4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zoomScaleNormal="65" workbookViewId="0">
      <selection activeCell="E14" sqref="E14"/>
    </sheetView>
  </sheetViews>
  <sheetFormatPr defaultColWidth="8.44140625" defaultRowHeight="15.75" customHeight="1" x14ac:dyDescent="0.3"/>
  <cols>
    <col min="1" max="1" width="22.44140625" customWidth="1"/>
    <col min="2" max="4" width="14.44140625" customWidth="1"/>
    <col min="5" max="5" width="19.44140625" customWidth="1"/>
    <col min="6" max="6" width="17.44140625" customWidth="1"/>
    <col min="7" max="7" width="14.44140625" bestFit="1" customWidth="1"/>
    <col min="8" max="8" width="14.44140625" customWidth="1"/>
    <col min="9" max="9" width="11.44140625" bestFit="1" customWidth="1"/>
  </cols>
  <sheetData>
    <row r="1" spans="1:9" ht="14.4" x14ac:dyDescent="0.3">
      <c r="A1" s="4"/>
      <c r="B1" s="5" t="s">
        <v>5</v>
      </c>
      <c r="C1" s="5">
        <v>2020</v>
      </c>
      <c r="D1" s="5">
        <v>2021</v>
      </c>
      <c r="E1" s="5">
        <v>2022</v>
      </c>
      <c r="F1" s="5">
        <v>2023</v>
      </c>
      <c r="G1" s="5">
        <v>2024</v>
      </c>
      <c r="H1" s="16"/>
    </row>
    <row r="2" spans="1:9" ht="14.4" x14ac:dyDescent="0.3">
      <c r="A2" s="6" t="s">
        <v>95</v>
      </c>
      <c r="B2" s="7">
        <f>SUM(C2:G2)</f>
        <v>637836.56999999995</v>
      </c>
      <c r="C2" s="7">
        <f>C3+C4</f>
        <v>266433.19</v>
      </c>
      <c r="D2" s="7">
        <f>D3+D4</f>
        <v>264764.77999999997</v>
      </c>
      <c r="E2" s="7">
        <f>E3+E4</f>
        <v>36094.800000000003</v>
      </c>
      <c r="F2" s="7">
        <f>F3+F4</f>
        <v>35674.6</v>
      </c>
      <c r="G2" s="7">
        <f>G3+G4</f>
        <v>34869.199999999997</v>
      </c>
      <c r="H2" s="17"/>
    </row>
    <row r="3" spans="1:9" ht="14.4" x14ac:dyDescent="0.3">
      <c r="A3" s="6" t="s">
        <v>71</v>
      </c>
      <c r="B3" s="7">
        <f>SUM(C3:G3)</f>
        <v>456436.07</v>
      </c>
      <c r="C3" s="7">
        <f>'Прогноз прил 3'!D120+'Прогноз прил 3'!D129</f>
        <v>229840.99000000002</v>
      </c>
      <c r="D3" s="7">
        <f>SUM('Прогноз прил 3'!E120,'Прогноз прил 3'!E129)</f>
        <v>226595.08</v>
      </c>
      <c r="E3" s="7">
        <f>SUM('Прогноз прил 3'!F120,'Прогноз прил 3'!F129)</f>
        <v>0</v>
      </c>
      <c r="F3" s="7">
        <f>SUM('Прогноз прил 3'!G120,'Прогноз прил 3'!G129)</f>
        <v>0</v>
      </c>
      <c r="G3" s="7">
        <f>SUM('Прогноз прил 3'!H120,'Прогноз прил 3'!H129)</f>
        <v>0</v>
      </c>
      <c r="H3" s="17"/>
    </row>
    <row r="4" spans="1:9" ht="15" customHeight="1" x14ac:dyDescent="0.3">
      <c r="A4" s="6" t="s">
        <v>72</v>
      </c>
      <c r="B4" s="7">
        <f>SUM(C4:G4)</f>
        <v>181400.5</v>
      </c>
      <c r="C4" s="7">
        <f>'Прогноз прил 3'!D125</f>
        <v>36592.199999999997</v>
      </c>
      <c r="D4" s="7">
        <f>'Прогноз прил 3'!E125</f>
        <v>38169.699999999997</v>
      </c>
      <c r="E4" s="7">
        <f>'Прогноз прил 3'!F125</f>
        <v>36094.800000000003</v>
      </c>
      <c r="F4" s="7">
        <f>'Прогноз прил 3'!G125</f>
        <v>35674.6</v>
      </c>
      <c r="G4" s="7">
        <f>'Прогноз прил 3'!H125</f>
        <v>34869.199999999997</v>
      </c>
      <c r="H4" s="17"/>
    </row>
    <row r="5" spans="1:9" ht="15" customHeight="1" x14ac:dyDescent="0.3">
      <c r="A5" s="6"/>
      <c r="B5" s="7"/>
      <c r="C5" s="7"/>
      <c r="D5" s="7"/>
      <c r="E5" s="7"/>
      <c r="F5" s="7"/>
      <c r="G5" s="7"/>
      <c r="H5" s="17"/>
    </row>
    <row r="6" spans="1:9" ht="17.100000000000001" customHeight="1" x14ac:dyDescent="0.3">
      <c r="A6" s="8"/>
      <c r="B6" s="9"/>
      <c r="C6" s="10"/>
      <c r="D6" s="10"/>
      <c r="E6" s="10"/>
      <c r="F6" s="10"/>
      <c r="G6" s="10"/>
      <c r="H6" s="18"/>
    </row>
    <row r="7" spans="1:9" ht="17.100000000000001" customHeight="1" x14ac:dyDescent="0.3">
      <c r="A7" s="6" t="s">
        <v>73</v>
      </c>
      <c r="B7" s="7">
        <f t="shared" ref="B7:G7" si="0">SUM(B8:B9)</f>
        <v>13604067.928819999</v>
      </c>
      <c r="C7" s="7">
        <f t="shared" si="0"/>
        <v>3061012.0599999996</v>
      </c>
      <c r="D7" s="7">
        <f t="shared" si="0"/>
        <v>3745349.4888199996</v>
      </c>
      <c r="E7" s="7">
        <f t="shared" si="0"/>
        <v>2776186.4799999995</v>
      </c>
      <c r="F7" s="7">
        <f t="shared" si="0"/>
        <v>1891701.1</v>
      </c>
      <c r="G7" s="7">
        <f t="shared" si="0"/>
        <v>2129818.7999999998</v>
      </c>
      <c r="H7" s="17">
        <f>B2+B12+B17</f>
        <v>12659643.328820001</v>
      </c>
      <c r="I7" s="3">
        <f>C2+C12+C17</f>
        <v>2866952.86</v>
      </c>
    </row>
    <row r="8" spans="1:9" ht="17.100000000000001" customHeight="1" x14ac:dyDescent="0.3">
      <c r="A8" s="6" t="s">
        <v>71</v>
      </c>
      <c r="B8" s="7">
        <f>SUM(C8:G8)</f>
        <v>2815345.8288200004</v>
      </c>
      <c r="C8" s="7">
        <f>C3+C13+C18</f>
        <v>570326.76</v>
      </c>
      <c r="D8" s="7">
        <f>D3+D13+D18</f>
        <v>563229.80882000003</v>
      </c>
      <c r="E8" s="7">
        <f>E3+E13+E18</f>
        <v>476680.51</v>
      </c>
      <c r="F8" s="7">
        <f>F3+F13+F18</f>
        <v>725600.57</v>
      </c>
      <c r="G8" s="7">
        <f>G3+G13+G18</f>
        <v>479508.18000000005</v>
      </c>
      <c r="H8" s="17">
        <f>B3+B13+B18</f>
        <v>2815345.8288200004</v>
      </c>
    </row>
    <row r="9" spans="1:9" ht="17.100000000000001" customHeight="1" x14ac:dyDescent="0.3">
      <c r="A9" s="6" t="s">
        <v>72</v>
      </c>
      <c r="B9" s="7">
        <f>SUM(C9:G9)</f>
        <v>10788722.1</v>
      </c>
      <c r="C9" s="7">
        <f>'Прогноз прил 3'!D10-C8</f>
        <v>2490685.2999999998</v>
      </c>
      <c r="D9" s="7">
        <f>'Прогноз прил 3'!E10-D8</f>
        <v>3182119.6799999997</v>
      </c>
      <c r="E9" s="7">
        <f>'Прогноз прил 3'!F10-E8</f>
        <v>2299505.9699999997</v>
      </c>
      <c r="F9" s="7">
        <f>'Прогноз прил 3'!G10-F8</f>
        <v>1166100.5300000003</v>
      </c>
      <c r="G9" s="7">
        <f>'Прогноз прил 3'!H10-G8</f>
        <v>1650310.6199999996</v>
      </c>
      <c r="H9" s="17"/>
    </row>
    <row r="10" spans="1:9" ht="15.75" customHeight="1" x14ac:dyDescent="0.3">
      <c r="A10" s="6"/>
      <c r="B10" s="7"/>
      <c r="C10" s="7"/>
      <c r="D10" s="7"/>
      <c r="E10" s="7"/>
      <c r="F10" s="7"/>
      <c r="G10" s="7"/>
      <c r="H10" s="17"/>
    </row>
    <row r="11" spans="1:9" ht="15.75" customHeight="1" x14ac:dyDescent="0.3">
      <c r="A11" s="6"/>
      <c r="B11" s="7"/>
      <c r="C11" s="7"/>
      <c r="D11" s="7"/>
      <c r="E11" s="7"/>
      <c r="F11" s="7"/>
      <c r="G11" s="7"/>
      <c r="H11" s="17"/>
      <c r="I11" s="3"/>
    </row>
    <row r="12" spans="1:9" ht="15.75" customHeight="1" x14ac:dyDescent="0.3">
      <c r="A12" s="6" t="s">
        <v>74</v>
      </c>
      <c r="B12" s="7">
        <f>SUM(C12:G12)</f>
        <v>11012639.158820001</v>
      </c>
      <c r="C12" s="7">
        <f>C13+C14</f>
        <v>2399039.27</v>
      </c>
      <c r="D12" s="7">
        <f>D13+D14</f>
        <v>2802075.7088199998</v>
      </c>
      <c r="E12" s="7">
        <f>E13+E14</f>
        <v>2446941.2800000003</v>
      </c>
      <c r="F12" s="7">
        <f>F13+F14</f>
        <v>1562845.1</v>
      </c>
      <c r="G12" s="7">
        <f>G13+G14</f>
        <v>1801737.8000000003</v>
      </c>
      <c r="H12" s="17"/>
    </row>
    <row r="13" spans="1:9" ht="15.75" customHeight="1" x14ac:dyDescent="0.3">
      <c r="A13" s="6" t="s">
        <v>71</v>
      </c>
      <c r="B13" s="7">
        <f>C13+D13+E13+F13+G13</f>
        <v>1357702.4588200003</v>
      </c>
      <c r="C13" s="7">
        <f>'Прогноз прил 3'!D87+'Прогноз прил 3'!D66+16928.2+8910</f>
        <v>140340.47</v>
      </c>
      <c r="D13" s="7">
        <f>'Прогноз прил 3'!E87+'Прогноз прил 3'!E66</f>
        <v>136382.72882000002</v>
      </c>
      <c r="E13" s="7">
        <f>'Прогноз прил 3'!F87+'Прогноз прил 3'!F66</f>
        <v>276420.51</v>
      </c>
      <c r="F13" s="7">
        <f>'Прогноз прил 3'!G87+'Прогноз прил 3'!G66</f>
        <v>525330.56999999995</v>
      </c>
      <c r="G13" s="7">
        <f>'Прогноз прил 3'!H87+'Прогноз прил 3'!H66</f>
        <v>279228.18000000005</v>
      </c>
      <c r="H13" s="17"/>
    </row>
    <row r="14" spans="1:9" ht="15.75" customHeight="1" x14ac:dyDescent="0.3">
      <c r="A14" s="6" t="s">
        <v>72</v>
      </c>
      <c r="B14" s="7">
        <f>C14+D14+E14+F14+G14</f>
        <v>9654936.6999999993</v>
      </c>
      <c r="C14" s="7">
        <f>'Прогноз прил 3'!D44+'Прогноз прил 3'!D48+'Прогноз прил 3'!D52+'Прогноз прил 3'!D56+'Прогноз прил 3'!D62+'Прогноз прил 3'!D83+'Прогноз прил 3'!D77+'Прогноз прил 3'!D78-16928.2-8910</f>
        <v>2258698.7999999998</v>
      </c>
      <c r="D14" s="7">
        <f>'Прогноз прил 3'!E44+'Прогноз прил 3'!E48+'Прогноз прил 3'!E52+'Прогноз прил 3'!E56+'Прогноз прил 3'!E62+'Прогноз прил 3'!E83+'Прогноз прил 3'!E77+'Прогноз прил 3'!E78</f>
        <v>2665692.98</v>
      </c>
      <c r="E14" s="7">
        <f>'Прогноз прил 3'!F44+'Прогноз прил 3'!F48+'Прогноз прил 3'!F52+'Прогноз прил 3'!F56+'Прогноз прил 3'!F62+'Прогноз прил 3'!F83+'Прогноз прил 3'!F77+'Прогноз прил 3'!F78</f>
        <v>2170520.7700000005</v>
      </c>
      <c r="F14" s="7">
        <f>'Прогноз прил 3'!G44+'Прогноз прил 3'!G48+'Прогноз прил 3'!G52+'Прогноз прил 3'!G56+'Прогноз прил 3'!G62+'Прогноз прил 3'!G83+'Прогноз прил 3'!G77+'Прогноз прил 3'!G78</f>
        <v>1037514.53</v>
      </c>
      <c r="G14" s="7">
        <f>'Прогноз прил 3'!H44+'Прогноз прил 3'!H48+'Прогноз прил 3'!H52+'Прогноз прил 3'!H56+'Прогноз прил 3'!H62+'Прогноз прил 3'!H83+'Прогноз прил 3'!H77+'Прогноз прил 3'!H78</f>
        <v>1522509.62</v>
      </c>
      <c r="H14" s="17"/>
    </row>
    <row r="15" spans="1:9" ht="15.75" customHeight="1" x14ac:dyDescent="0.3">
      <c r="A15" s="8"/>
      <c r="B15" s="8"/>
      <c r="C15" s="8"/>
      <c r="D15" s="8"/>
      <c r="E15" s="8"/>
      <c r="F15" s="8"/>
      <c r="G15" s="8"/>
      <c r="H15" s="19"/>
    </row>
    <row r="16" spans="1:9" ht="17.100000000000001" customHeight="1" x14ac:dyDescent="0.3">
      <c r="A16" s="8"/>
      <c r="B16" s="8"/>
      <c r="C16" s="8"/>
      <c r="D16" s="8"/>
      <c r="E16" s="8"/>
      <c r="F16" s="8"/>
      <c r="G16" s="8"/>
      <c r="H16" s="19"/>
    </row>
    <row r="17" spans="1:8" ht="15.75" customHeight="1" x14ac:dyDescent="0.3">
      <c r="A17" s="6" t="s">
        <v>97</v>
      </c>
      <c r="B17" s="9">
        <f t="shared" ref="B17:G17" si="1">B18+B19</f>
        <v>1009167.6000000001</v>
      </c>
      <c r="C17" s="9">
        <f t="shared" si="1"/>
        <v>201480.4</v>
      </c>
      <c r="D17" s="9">
        <f t="shared" si="1"/>
        <v>201805.7</v>
      </c>
      <c r="E17" s="9">
        <f t="shared" si="1"/>
        <v>201948.5</v>
      </c>
      <c r="F17" s="9">
        <f t="shared" si="1"/>
        <v>201960.5</v>
      </c>
      <c r="G17" s="9">
        <f t="shared" si="1"/>
        <v>201972.5</v>
      </c>
      <c r="H17" s="20"/>
    </row>
    <row r="18" spans="1:8" ht="15.75" customHeight="1" x14ac:dyDescent="0.3">
      <c r="A18" s="6" t="s">
        <v>71</v>
      </c>
      <c r="B18" s="9">
        <f>SUM(C18:G18)</f>
        <v>1001207.3</v>
      </c>
      <c r="C18" s="9">
        <f>'Прогноз прил 3'!D100</f>
        <v>200145.3</v>
      </c>
      <c r="D18" s="9">
        <f>'Прогноз прил 3'!E100</f>
        <v>200252</v>
      </c>
      <c r="E18" s="9">
        <f>'Прогноз прил 3'!F100</f>
        <v>200260</v>
      </c>
      <c r="F18" s="9">
        <f>'Прогноз прил 3'!G100</f>
        <v>200270</v>
      </c>
      <c r="G18" s="9">
        <f>'Прогноз прил 3'!H100</f>
        <v>200280</v>
      </c>
      <c r="H18" s="20"/>
    </row>
    <row r="19" spans="1:8" ht="15.75" customHeight="1" x14ac:dyDescent="0.3">
      <c r="A19" s="6" t="s">
        <v>72</v>
      </c>
      <c r="B19" s="9">
        <f>SUM(C19:G19)</f>
        <v>7960.3</v>
      </c>
      <c r="C19" s="9">
        <f>'Прогноз прил 3'!D97</f>
        <v>1335.1</v>
      </c>
      <c r="D19" s="9">
        <f>'Прогноз прил 3'!E97</f>
        <v>1553.7</v>
      </c>
      <c r="E19" s="9">
        <f>'Прогноз прил 3'!F97</f>
        <v>1688.5</v>
      </c>
      <c r="F19" s="9">
        <f>'Прогноз прил 3'!G97</f>
        <v>1690.5</v>
      </c>
      <c r="G19" s="9">
        <f>'Прогноз прил 3'!H97</f>
        <v>1692.5</v>
      </c>
      <c r="H19" s="20"/>
    </row>
    <row r="20" spans="1:8" ht="15.75" customHeight="1" x14ac:dyDescent="0.3">
      <c r="A20" s="4"/>
      <c r="B20" s="4"/>
      <c r="C20" s="4"/>
      <c r="D20" s="4"/>
      <c r="E20" s="4"/>
      <c r="F20" s="4"/>
      <c r="G20" s="4"/>
      <c r="H20" s="21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0"/>
  <sheetViews>
    <sheetView workbookViewId="0"/>
  </sheetViews>
  <sheetFormatPr defaultRowHeight="14.4" x14ac:dyDescent="0.3"/>
  <cols>
    <col min="2" max="2" width="14.88671875" customWidth="1"/>
    <col min="3" max="3" width="12" customWidth="1"/>
    <col min="4" max="4" width="11.109375" customWidth="1"/>
    <col min="5" max="5" width="13.109375" customWidth="1"/>
    <col min="6" max="6" width="13.44140625" customWidth="1"/>
    <col min="7" max="7" width="12.44140625" customWidth="1"/>
    <col min="9" max="9" width="9.44140625" bestFit="1" customWidth="1"/>
    <col min="10" max="10" width="12.44140625" customWidth="1"/>
    <col min="11" max="11" width="11.88671875" customWidth="1"/>
    <col min="12" max="12" width="10.88671875" customWidth="1"/>
    <col min="13" max="13" width="11.44140625" customWidth="1"/>
    <col min="14" max="14" width="10.44140625" customWidth="1"/>
  </cols>
  <sheetData>
    <row r="6" spans="1:13" ht="45.15" customHeight="1" x14ac:dyDescent="0.3">
      <c r="A6" s="412" t="s">
        <v>82</v>
      </c>
      <c r="B6" s="412" t="s">
        <v>83</v>
      </c>
      <c r="C6" s="412"/>
      <c r="D6" s="412"/>
      <c r="E6" s="412"/>
      <c r="F6" s="412"/>
      <c r="G6" s="412"/>
    </row>
    <row r="7" spans="1:13" x14ac:dyDescent="0.3">
      <c r="A7" s="412"/>
      <c r="B7" s="412" t="s">
        <v>5</v>
      </c>
      <c r="C7" s="412" t="s">
        <v>84</v>
      </c>
      <c r="D7" s="412"/>
      <c r="E7" s="412"/>
      <c r="F7" s="412"/>
      <c r="G7" s="412"/>
    </row>
    <row r="8" spans="1:13" x14ac:dyDescent="0.3">
      <c r="A8" s="412"/>
      <c r="B8" s="412"/>
      <c r="C8" s="11" t="s">
        <v>85</v>
      </c>
      <c r="D8" s="11" t="s">
        <v>86</v>
      </c>
      <c r="E8" s="11" t="s">
        <v>87</v>
      </c>
      <c r="F8" s="11" t="s">
        <v>88</v>
      </c>
      <c r="G8" s="11" t="s">
        <v>89</v>
      </c>
    </row>
    <row r="9" spans="1:13" ht="39.6" x14ac:dyDescent="0.3">
      <c r="A9" s="11" t="s">
        <v>90</v>
      </c>
      <c r="B9" s="15">
        <f t="shared" ref="B9:G9" si="0">B11+B12</f>
        <v>640431.57000000007</v>
      </c>
      <c r="C9" s="15">
        <f t="shared" si="0"/>
        <v>266948.19</v>
      </c>
      <c r="D9" s="12">
        <f t="shared" si="0"/>
        <v>265284.77999999997</v>
      </c>
      <c r="E9" s="12">
        <f t="shared" si="0"/>
        <v>36614.800000000003</v>
      </c>
      <c r="F9" s="12">
        <f t="shared" si="0"/>
        <v>36194.6</v>
      </c>
      <c r="G9" s="12">
        <f t="shared" si="0"/>
        <v>35389.199999999997</v>
      </c>
    </row>
    <row r="10" spans="1:13" ht="26.4" x14ac:dyDescent="0.3">
      <c r="A10" s="11" t="s">
        <v>62</v>
      </c>
      <c r="B10" s="15"/>
      <c r="C10" s="15"/>
      <c r="D10" s="12"/>
      <c r="E10" s="12"/>
      <c r="F10" s="12"/>
      <c r="G10" s="12"/>
    </row>
    <row r="11" spans="1:13" ht="39.6" x14ac:dyDescent="0.3">
      <c r="A11" s="11" t="s">
        <v>71</v>
      </c>
      <c r="B11" s="56">
        <f>SUM(C11:G11)</f>
        <v>456436.07</v>
      </c>
      <c r="C11" s="56">
        <f>'Прогноз прил 3'!D120+'Прогноз прил 3'!D129</f>
        <v>229840.99000000002</v>
      </c>
      <c r="D11" s="13">
        <f>SUM('Прогноз прил 3'!E120,'Прогноз прил 3'!E129)</f>
        <v>226595.08</v>
      </c>
      <c r="E11" s="13">
        <f>SUM('Прогноз прил 3'!F120,'Прогноз прил 3'!F129)</f>
        <v>0</v>
      </c>
      <c r="F11" s="13">
        <f>SUM('Прогноз прил 3'!G120,'Прогноз прил 3'!G129)</f>
        <v>0</v>
      </c>
      <c r="G11" s="13">
        <f>SUM('Прогноз прил 3'!H120,'Прогноз прил 3'!H129)</f>
        <v>0</v>
      </c>
      <c r="I11" s="3"/>
      <c r="J11" s="3"/>
      <c r="K11" s="3"/>
      <c r="L11" s="3"/>
      <c r="M11" s="3"/>
    </row>
    <row r="12" spans="1:13" ht="35.25" customHeight="1" x14ac:dyDescent="0.3">
      <c r="A12" s="412" t="s">
        <v>72</v>
      </c>
      <c r="B12" s="413">
        <f>SUM(C12:G14)</f>
        <v>183995.5</v>
      </c>
      <c r="C12" s="414">
        <f>'Прогноз прил 3'!D134+'Прогноз прил 3'!D126</f>
        <v>37107.199999999997</v>
      </c>
      <c r="D12" s="415">
        <f>'Прогноз прил 3'!E134+'Прогноз прил 3'!E126</f>
        <v>38689.699999999997</v>
      </c>
      <c r="E12" s="415">
        <f>'Прогноз прил 3'!F134+'Прогноз прил 3'!F126</f>
        <v>36614.800000000003</v>
      </c>
      <c r="F12" s="415">
        <f>'Прогноз прил 3'!G134+'Прогноз прил 3'!G126</f>
        <v>36194.6</v>
      </c>
      <c r="G12" s="415">
        <f>'Прогноз прил 3'!H134+'Прогноз прил 3'!H126</f>
        <v>35389.199999999997</v>
      </c>
    </row>
    <row r="13" spans="1:13" ht="15" customHeight="1" x14ac:dyDescent="0.3">
      <c r="A13" s="412"/>
      <c r="B13" s="413"/>
      <c r="C13" s="413"/>
      <c r="D13" s="416"/>
      <c r="E13" s="416"/>
      <c r="F13" s="416"/>
      <c r="G13" s="416"/>
    </row>
    <row r="14" spans="1:13" ht="15.75" customHeight="1" x14ac:dyDescent="0.3">
      <c r="A14" s="412"/>
      <c r="B14" s="413"/>
      <c r="C14" s="413"/>
      <c r="D14" s="416"/>
      <c r="E14" s="416"/>
      <c r="F14" s="416"/>
      <c r="G14" s="416"/>
    </row>
    <row r="16" spans="1:13" ht="15.6" x14ac:dyDescent="0.3">
      <c r="C16" s="14">
        <v>515</v>
      </c>
      <c r="D16" s="14">
        <v>520</v>
      </c>
      <c r="E16" s="14">
        <v>520</v>
      </c>
      <c r="F16" s="14">
        <v>520</v>
      </c>
      <c r="G16" s="14">
        <v>520</v>
      </c>
    </row>
    <row r="18" spans="3:7" x14ac:dyDescent="0.3">
      <c r="C18" s="412">
        <v>15165.4</v>
      </c>
      <c r="D18" s="412">
        <v>15165.4</v>
      </c>
      <c r="E18" s="412">
        <v>15165.4</v>
      </c>
      <c r="F18" s="412">
        <v>15165.4</v>
      </c>
      <c r="G18" s="412">
        <v>15165.4</v>
      </c>
    </row>
    <row r="19" spans="3:7" x14ac:dyDescent="0.3">
      <c r="C19" s="412"/>
      <c r="D19" s="412"/>
      <c r="E19" s="412"/>
      <c r="F19" s="412"/>
      <c r="G19" s="412"/>
    </row>
    <row r="20" spans="3:7" x14ac:dyDescent="0.3">
      <c r="C20" s="412"/>
      <c r="D20" s="412"/>
      <c r="E20" s="412"/>
      <c r="F20" s="412"/>
      <c r="G20" s="412"/>
    </row>
  </sheetData>
  <mergeCells count="16">
    <mergeCell ref="A6:A8"/>
    <mergeCell ref="B6:G6"/>
    <mergeCell ref="B7:B8"/>
    <mergeCell ref="C7:G7"/>
    <mergeCell ref="A12:A14"/>
    <mergeCell ref="B12:B14"/>
    <mergeCell ref="C12:C14"/>
    <mergeCell ref="D12:D14"/>
    <mergeCell ref="E12:E14"/>
    <mergeCell ref="F12:F14"/>
    <mergeCell ref="G12:G14"/>
    <mergeCell ref="C18:C20"/>
    <mergeCell ref="D18:D20"/>
    <mergeCell ref="E18:E20"/>
    <mergeCell ref="F18:F20"/>
    <mergeCell ref="G18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Детализация</vt:lpstr>
      <vt:lpstr>Прогноз прил 3</vt:lpstr>
      <vt:lpstr>капитальные затраты</vt:lpstr>
      <vt:lpstr>Кап Газ</vt:lpstr>
      <vt:lpstr>'Прогноз прил 3'!Excel_BuiltIn_Print_Area</vt:lpstr>
      <vt:lpstr>'Прогноз прил 3'!Заголовки_для_печати</vt:lpstr>
      <vt:lpstr>Детализация!Область_печати</vt:lpstr>
      <vt:lpstr>'капитальные затраты'!Область_печати</vt:lpstr>
      <vt:lpstr>'Прогноз прил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User</cp:lastModifiedBy>
  <cp:revision>46</cp:revision>
  <cp:lastPrinted>2022-02-21T06:34:13Z</cp:lastPrinted>
  <dcterms:created xsi:type="dcterms:W3CDTF">2013-09-15T05:28:45Z</dcterms:created>
  <dcterms:modified xsi:type="dcterms:W3CDTF">2022-02-21T06:34:27Z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АКО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